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workbookProtection workbookPassword="DC8F" lockStructure="1"/>
  <bookViews>
    <workbookView xWindow="480" yWindow="60" windowWidth="12240" windowHeight="7365" tabRatio="208"/>
  </bookViews>
  <sheets>
    <sheet name="Respect de la VLEP 8h" sheetId="1" r:id="rId1"/>
    <sheet name="Niveau d'empoussièrement" sheetId="2" state="hidden" r:id="rId2"/>
    <sheet name="Entrée d'air" sheetId="4" state="hidden" r:id="rId3"/>
    <sheet name="Feuil1" sheetId="5" state="hidden" r:id="rId4"/>
    <sheet name="Feuil2" sheetId="6" state="hidden" r:id="rId5"/>
    <sheet name="Horaires de travail" sheetId="7" state="hidden" r:id="rId6"/>
    <sheet name="Phases opérationnelles" sheetId="8" state="hidden" r:id="rId7"/>
    <sheet name="APR" sheetId="9" state="hidden" r:id="rId8"/>
    <sheet name="signe" sheetId="10" state="hidden" r:id="rId9"/>
    <sheet name="Feuil3" sheetId="11" state="hidden" r:id="rId10"/>
  </sheets>
  <definedNames>
    <definedName name="apr">APR!$1:$1048576</definedName>
    <definedName name="Danf">'Respect de la VLEP 8h'!#REF!</definedName>
    <definedName name="Dea">'Respect de la VLEP 8h'!#REF!</definedName>
    <definedName name="DEc">'Respect de la VLEP 8h'!#REF!</definedName>
    <definedName name="DEnm">'Respect de la VLEP 8h'!#REF!</definedName>
    <definedName name="Dep">'Respect de la VLEP 8h'!#REF!</definedName>
    <definedName name="Ds">'Respect de la VLEP 8h'!#REF!</definedName>
    <definedName name="Dsd">'Respect de la VLEP 8h'!#REF!</definedName>
    <definedName name="DtEm">'Respect de la VLEP 8h'!#REF!</definedName>
    <definedName name="Dz">'Respect de la VLEP 8h'!#REF!</definedName>
    <definedName name="H">'Respect de la VLEP 8h'!#REF!</definedName>
    <definedName name="horaire">'Horaires de travail'!$1:$1048576</definedName>
    <definedName name="J">'Respect de la VLEP 8h'!#REF!</definedName>
    <definedName name="K">'Respect de la VLEP 8h'!#REF!</definedName>
    <definedName name="N">'Respect de la VLEP 8h'!#REF!</definedName>
    <definedName name="niveau">'Niveau d''empoussièrement'!$A$1:$D$2</definedName>
    <definedName name="phaseop">'Phases opérationnelles'!#REF!</definedName>
    <definedName name="S">'Respect de la VLEP 8h'!#REF!</definedName>
    <definedName name="signe">signe!$A$1:$B$2</definedName>
    <definedName name="temps_douche">'Respect de la VLEP 8h'!#REF!</definedName>
    <definedName name="temps_douche_déchets">'Respect de la VLEP 8h'!#REF!</definedName>
    <definedName name="TF">'Respect de la VLEP 8h'!#REF!</definedName>
    <definedName name="V">'Respect de la VLEP 8h'!#REF!</definedName>
    <definedName name="Va">'Respect de la VLEP 8h'!#REF!</definedName>
    <definedName name="Vol_compartiment">'Respect de la VLEP 8h'!#REF!</definedName>
    <definedName name="Vol_déchets">'Respect de la VLEP 8h'!#REF!</definedName>
    <definedName name="Y">'Respect de la VLEP 8h'!#REF!</definedName>
    <definedName name="Z">'Respect de la VLEP 8h'!#REF!</definedName>
    <definedName name="_xlnm.Print_Area" localSheetId="0">'Respect de la VLEP 8h'!$A$2:$AU$67</definedName>
  </definedNames>
  <calcPr calcId="145621"/>
</workbook>
</file>

<file path=xl/calcChain.xml><?xml version="1.0" encoding="utf-8"?>
<calcChain xmlns="http://schemas.openxmlformats.org/spreadsheetml/2006/main">
  <c r="J44" i="1" l="1"/>
  <c r="J46" i="1"/>
  <c r="J48" i="1"/>
  <c r="AN46" i="1" l="1"/>
  <c r="AN48" i="1"/>
  <c r="AN44" i="1"/>
  <c r="Z44" i="1"/>
  <c r="Z45" i="1"/>
  <c r="Z46" i="1"/>
  <c r="Z47" i="1"/>
  <c r="Z48" i="1"/>
  <c r="Z49" i="1"/>
  <c r="Z43" i="1"/>
  <c r="AS44" i="1" l="1"/>
  <c r="AS48" i="1"/>
  <c r="AC27" i="1" l="1"/>
  <c r="AC28" i="1"/>
  <c r="AC29" i="1"/>
  <c r="AC30" i="1"/>
  <c r="AC31" i="1"/>
  <c r="AC32" i="1"/>
  <c r="AC33" i="1"/>
  <c r="AC34" i="1"/>
  <c r="AC35" i="1"/>
  <c r="AC36" i="1"/>
  <c r="AC26" i="1"/>
  <c r="Q59" i="1" l="1"/>
  <c r="BN45" i="1"/>
  <c r="BN46" i="1"/>
  <c r="BN47" i="1"/>
  <c r="BN48" i="1"/>
  <c r="BN49" i="1"/>
  <c r="BN43" i="1"/>
  <c r="AD51" i="1"/>
  <c r="AE51" i="1" s="1"/>
  <c r="BL43" i="1"/>
  <c r="BL44" i="1"/>
  <c r="BL45" i="1"/>
  <c r="BL46" i="1"/>
  <c r="BL47" i="1"/>
  <c r="BL48" i="1"/>
  <c r="BL49" i="1"/>
  <c r="BL42" i="1"/>
  <c r="L48" i="1"/>
  <c r="BM48" i="1" l="1"/>
  <c r="W46" i="1" l="1"/>
  <c r="W47" i="1"/>
  <c r="W48" i="1"/>
  <c r="W49" i="1"/>
  <c r="W43" i="1"/>
  <c r="W44" i="1"/>
  <c r="G44" i="1" l="1"/>
  <c r="G45" i="1"/>
  <c r="G46" i="1"/>
  <c r="G47" i="1"/>
  <c r="G48" i="1"/>
  <c r="G49" i="1"/>
  <c r="BA44" i="1" l="1"/>
  <c r="BA45" i="1"/>
  <c r="BA46" i="1"/>
  <c r="BA47" i="1"/>
  <c r="BA48" i="1"/>
  <c r="BA49" i="1"/>
  <c r="BA43" i="1"/>
  <c r="AZ46" i="1"/>
  <c r="AZ48" i="1"/>
  <c r="BO48" i="1" s="1"/>
  <c r="AZ49" i="1"/>
  <c r="L49" i="1" s="1"/>
  <c r="S44" i="1"/>
  <c r="S45" i="1"/>
  <c r="S47" i="1"/>
  <c r="S48" i="1"/>
  <c r="S49" i="1"/>
  <c r="S43" i="1"/>
  <c r="R46" i="1"/>
  <c r="R48" i="1"/>
  <c r="R49" i="1"/>
  <c r="G43" i="1"/>
  <c r="I43" i="1"/>
  <c r="R43" i="1" s="1"/>
  <c r="I44" i="1"/>
  <c r="I45" i="1"/>
  <c r="I46" i="1"/>
  <c r="S46" i="1" s="1"/>
  <c r="I47" i="1"/>
  <c r="R47" i="1" s="1"/>
  <c r="I48" i="1"/>
  <c r="I49" i="1"/>
  <c r="K49" i="1" l="1"/>
  <c r="K48" i="1" s="1"/>
  <c r="BM49" i="1"/>
  <c r="L46" i="1"/>
  <c r="BM46" i="1" s="1"/>
  <c r="BO46" i="1"/>
  <c r="R45" i="1"/>
  <c r="R44" i="1"/>
  <c r="AB46" i="1"/>
  <c r="AB47" i="1"/>
  <c r="AB48" i="1"/>
  <c r="AB49" i="1"/>
  <c r="AB43" i="1"/>
  <c r="AB44" i="1"/>
  <c r="O43" i="1"/>
  <c r="Q43" i="1" s="1"/>
  <c r="O44" i="1" s="1"/>
  <c r="Q44" i="1" s="1"/>
  <c r="O45" i="1" s="1"/>
  <c r="Q45" i="1" s="1"/>
  <c r="O46" i="1" s="1"/>
  <c r="Q46" i="1" s="1"/>
  <c r="O47" i="1" s="1"/>
  <c r="Q47" i="1" s="1"/>
  <c r="O48" i="1" s="1"/>
  <c r="Q48" i="1" s="1"/>
  <c r="O49" i="1" s="1"/>
  <c r="Q49" i="1" s="1"/>
  <c r="BG42" i="1"/>
  <c r="BF48" i="1"/>
  <c r="BE43" i="1"/>
  <c r="AY43" i="1" s="1"/>
  <c r="BE44" i="1"/>
  <c r="AY44" i="1" s="1"/>
  <c r="BE45" i="1"/>
  <c r="AY45" i="1" s="1"/>
  <c r="BE46" i="1"/>
  <c r="AY46" i="1" s="1"/>
  <c r="BE47" i="1"/>
  <c r="AY47" i="1" s="1"/>
  <c r="BE48" i="1"/>
  <c r="AY48" i="1" s="1"/>
  <c r="BE49" i="1"/>
  <c r="AY49" i="1" s="1"/>
  <c r="BE42" i="1"/>
  <c r="AY42" i="1" s="1"/>
  <c r="AB45" i="1" l="1"/>
  <c r="D18" i="11"/>
  <c r="I4" i="11"/>
  <c r="AC49" i="1" l="1"/>
  <c r="AC48" i="1"/>
  <c r="AC47" i="1"/>
  <c r="AC46" i="1"/>
  <c r="AG46" i="1" s="1"/>
  <c r="AH46" i="1" s="1"/>
  <c r="AC45" i="1"/>
  <c r="W45" i="1"/>
  <c r="AC44" i="1"/>
  <c r="AG45" i="1" l="1"/>
  <c r="AH45" i="1" s="1"/>
  <c r="AG47" i="1"/>
  <c r="AH47" i="1" s="1"/>
  <c r="AG49" i="1"/>
  <c r="AH49" i="1" s="1"/>
  <c r="AL46" i="1"/>
  <c r="AR48" i="1"/>
  <c r="AG48" i="1"/>
  <c r="AH48" i="1" s="1"/>
  <c r="AG44" i="1"/>
  <c r="AH44" i="1" s="1"/>
  <c r="AQ44" i="1"/>
  <c r="AR44" i="1" s="1"/>
  <c r="AM46" i="1"/>
  <c r="AQ46" i="1"/>
  <c r="AR46" i="1" s="1"/>
  <c r="AL45" i="1"/>
  <c r="AQ45" i="1"/>
  <c r="AL47" i="1"/>
  <c r="AQ47" i="1"/>
  <c r="AQ48" i="1"/>
  <c r="AL49" i="1"/>
  <c r="AQ49" i="1"/>
  <c r="AM48" i="1"/>
  <c r="AL48" i="1"/>
  <c r="AM44" i="1"/>
  <c r="AL44" i="1"/>
  <c r="AM49" i="1"/>
  <c r="AN49" i="1" s="1"/>
  <c r="AM45" i="1"/>
  <c r="AN45" i="1" s="1"/>
  <c r="AM47" i="1"/>
  <c r="AN47" i="1" s="1"/>
  <c r="AD49" i="1"/>
  <c r="AD48" i="1"/>
  <c r="AF48" i="1" s="1"/>
  <c r="AD46" i="1"/>
  <c r="AC43" i="1"/>
  <c r="AG43" i="1" l="1"/>
  <c r="AH43" i="1" s="1"/>
  <c r="AF49" i="1"/>
  <c r="BH49" i="1" s="1"/>
  <c r="BF49" i="1" s="1"/>
  <c r="BO49" i="1"/>
  <c r="AE46" i="1"/>
  <c r="AF46" i="1"/>
  <c r="BH46" i="1" s="1"/>
  <c r="BF46" i="1" s="1"/>
  <c r="BH48" i="1"/>
  <c r="AD44" i="1"/>
  <c r="BN44" i="1" s="1"/>
  <c r="AE48" i="1"/>
  <c r="AL43" i="1"/>
  <c r="AQ43" i="1"/>
  <c r="AE49" i="1"/>
  <c r="AR49" i="1" s="1"/>
  <c r="AD45" i="1"/>
  <c r="AD47" i="1"/>
  <c r="AM43" i="1"/>
  <c r="AN43" i="1" s="1"/>
  <c r="AF44" i="1" l="1"/>
  <c r="BH44" i="1" s="1"/>
  <c r="BF44" i="1" s="1"/>
  <c r="AZ44" i="1"/>
  <c r="BO44" i="1" s="1"/>
  <c r="AZ47" i="1"/>
  <c r="L47" i="1" s="1"/>
  <c r="K47" i="1" s="1"/>
  <c r="K46" i="1" s="1"/>
  <c r="AF47" i="1"/>
  <c r="BH47" i="1" s="1"/>
  <c r="BF47" i="1" s="1"/>
  <c r="AZ45" i="1"/>
  <c r="BO45" i="1" s="1"/>
  <c r="AF45" i="1"/>
  <c r="I50" i="1"/>
  <c r="K50" i="1" s="1"/>
  <c r="AE44" i="1"/>
  <c r="AE47" i="1"/>
  <c r="AR47" i="1" s="1"/>
  <c r="AE45" i="1"/>
  <c r="AR45" i="1" s="1"/>
  <c r="AD43" i="1"/>
  <c r="AA59" i="1"/>
  <c r="AN59" i="1" s="1"/>
  <c r="B3" i="7"/>
  <c r="B4" i="7" s="1"/>
  <c r="B5" i="7" s="1"/>
  <c r="B6" i="7" s="1"/>
  <c r="B7" i="7" s="1"/>
  <c r="B8" i="7" s="1"/>
  <c r="B9" i="7" s="1"/>
  <c r="B10" i="7" s="1"/>
  <c r="B11" i="7" s="1"/>
  <c r="B12" i="7" s="1"/>
  <c r="B13" i="7" s="1"/>
  <c r="B14" i="7" s="1"/>
  <c r="B15" i="7" s="1"/>
  <c r="B16" i="7" s="1"/>
  <c r="B17" i="7" s="1"/>
  <c r="B18" i="7" s="1"/>
  <c r="B19" i="7" s="1"/>
  <c r="B20" i="7" s="1"/>
  <c r="B21" i="7" s="1"/>
  <c r="B22" i="7" s="1"/>
  <c r="B23" i="7" s="1"/>
  <c r="B24" i="7" s="1"/>
  <c r="B25" i="7" s="1"/>
  <c r="B26" i="7" s="1"/>
  <c r="B27" i="7" s="1"/>
  <c r="B28" i="7" s="1"/>
  <c r="B29" i="7" s="1"/>
  <c r="B30" i="7" s="1"/>
  <c r="B31" i="7" s="1"/>
  <c r="B32" i="7" s="1"/>
  <c r="B33" i="7" s="1"/>
  <c r="B34" i="7" s="1"/>
  <c r="B35" i="7" s="1"/>
  <c r="B36" i="7" s="1"/>
  <c r="B37" i="7" s="1"/>
  <c r="B38" i="7" s="1"/>
  <c r="B39" i="7" s="1"/>
  <c r="B40" i="7" s="1"/>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4" i="7" s="1"/>
  <c r="B65" i="7" s="1"/>
  <c r="B66" i="7" s="1"/>
  <c r="B67" i="7" s="1"/>
  <c r="B68" i="7" s="1"/>
  <c r="B69" i="7" s="1"/>
  <c r="B70" i="7" s="1"/>
  <c r="B71" i="7" s="1"/>
  <c r="B72" i="7" s="1"/>
  <c r="B73" i="7" s="1"/>
  <c r="B74" i="7" s="1"/>
  <c r="B75" i="7" s="1"/>
  <c r="B76" i="7" s="1"/>
  <c r="B77" i="7" s="1"/>
  <c r="B78" i="7" s="1"/>
  <c r="B79" i="7" s="1"/>
  <c r="B80" i="7" s="1"/>
  <c r="B81" i="7" s="1"/>
  <c r="B82" i="7" s="1"/>
  <c r="B83" i="7" s="1"/>
  <c r="B84" i="7" s="1"/>
  <c r="B85" i="7" s="1"/>
  <c r="B86" i="7" s="1"/>
  <c r="B87" i="7" s="1"/>
  <c r="B88" i="7" s="1"/>
  <c r="B89" i="7" s="1"/>
  <c r="B90" i="7" s="1"/>
  <c r="B91" i="7" s="1"/>
  <c r="B92" i="7" s="1"/>
  <c r="B93" i="7" s="1"/>
  <c r="B94" i="7" s="1"/>
  <c r="B95" i="7" s="1"/>
  <c r="B96" i="7" s="1"/>
  <c r="B97" i="7" s="1"/>
  <c r="B2" i="7"/>
  <c r="A2" i="7"/>
  <c r="A3" i="7" s="1"/>
  <c r="A4" i="7" s="1"/>
  <c r="A5" i="7" s="1"/>
  <c r="A6" i="7" s="1"/>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BO47" i="1" l="1"/>
  <c r="BH45" i="1"/>
  <c r="BF45" i="1" s="1"/>
  <c r="AD50" i="1"/>
  <c r="AE50" i="1" s="1"/>
  <c r="BM47" i="1"/>
  <c r="AZ43" i="1"/>
  <c r="L43" i="1" s="1"/>
  <c r="AF43" i="1"/>
  <c r="AA57" i="1" s="1"/>
  <c r="AE43" i="1"/>
  <c r="AR43" i="1" s="1"/>
  <c r="I2" i="5"/>
  <c r="I3" i="5"/>
  <c r="L9" i="5"/>
  <c r="BH43" i="1" l="1"/>
  <c r="BF43" i="1" s="1"/>
  <c r="BO43" i="1"/>
  <c r="BM43" i="1"/>
  <c r="L44" i="1"/>
  <c r="BM44" i="1" s="1"/>
  <c r="BB44" i="1"/>
  <c r="BB45" i="1" s="1"/>
  <c r="BB46" i="1" s="1"/>
  <c r="BB47" i="1" s="1"/>
  <c r="BB48" i="1" s="1"/>
  <c r="BB49" i="1" s="1"/>
  <c r="BB43" i="1"/>
  <c r="L45" i="1" l="1"/>
  <c r="K45" i="1" s="1"/>
  <c r="K44" i="1" s="1"/>
  <c r="K43" i="1" s="1"/>
  <c r="BJ43" i="1"/>
  <c r="AJ43" i="1" s="1"/>
  <c r="AK43" i="1" s="1"/>
  <c r="M50" i="1" l="1"/>
  <c r="Q62" i="1" s="1"/>
  <c r="BM45" i="1"/>
  <c r="L50" i="1"/>
  <c r="AA61" i="1" s="1"/>
  <c r="BG43" i="1"/>
  <c r="BJ44" i="1"/>
  <c r="AJ44" i="1" s="1"/>
  <c r="AI43" i="1"/>
  <c r="J43" i="1" s="1"/>
  <c r="AK44" i="1" l="1"/>
  <c r="AS43" i="1"/>
  <c r="AI44" i="1"/>
  <c r="BJ45" i="1"/>
  <c r="BG44" i="1"/>
  <c r="AJ45" i="1" l="1"/>
  <c r="AK45" i="1" s="1"/>
  <c r="AI45" i="1"/>
  <c r="BG45" i="1"/>
  <c r="BJ46" i="1"/>
  <c r="AJ46" i="1" s="1"/>
  <c r="AK46" i="1" s="1"/>
  <c r="J45" i="1" l="1"/>
  <c r="AS45" i="1" s="1"/>
  <c r="AS46" i="1"/>
  <c r="BJ47" i="1"/>
  <c r="AJ47" i="1" s="1"/>
  <c r="AK47" i="1" s="1"/>
  <c r="BG46" i="1"/>
  <c r="AI46" i="1"/>
  <c r="BJ48" i="1" l="1"/>
  <c r="AI47" i="1"/>
  <c r="BG47" i="1"/>
  <c r="J47" i="1" l="1"/>
  <c r="AS47" i="1" s="1"/>
  <c r="AJ48" i="1"/>
  <c r="AK48" i="1" s="1"/>
  <c r="BG48" i="1"/>
  <c r="BJ49" i="1"/>
  <c r="AI48" i="1"/>
  <c r="AJ49" i="1" l="1"/>
  <c r="BG49" i="1"/>
  <c r="AI49" i="1"/>
  <c r="AK49" i="1" l="1"/>
  <c r="J49" i="1" s="1"/>
  <c r="AS49" i="1" s="1"/>
</calcChain>
</file>

<file path=xl/comments1.xml><?xml version="1.0" encoding="utf-8"?>
<comments xmlns="http://schemas.openxmlformats.org/spreadsheetml/2006/main">
  <authors>
    <author>F3291</author>
  </authors>
  <commentList>
    <comment ref="AA25" authorId="0">
      <text>
        <r>
          <rPr>
            <sz val="9"/>
            <color indexed="81"/>
            <rFont val="Tahoma"/>
            <family val="2"/>
          </rPr>
          <t xml:space="preserve">Cocher ou décocher uniquement la case  : </t>
        </r>
        <r>
          <rPr>
            <b/>
            <sz val="11"/>
            <color indexed="81"/>
            <rFont val="Tahoma"/>
            <family val="2"/>
          </rPr>
          <t>"oui"</t>
        </r>
        <r>
          <rPr>
            <sz val="9"/>
            <color indexed="81"/>
            <rFont val="Tahoma"/>
            <family val="2"/>
          </rPr>
          <t>.</t>
        </r>
      </text>
    </comment>
    <comment ref="C42" authorId="0">
      <text>
        <r>
          <rPr>
            <sz val="9"/>
            <color indexed="81"/>
            <rFont val="Tahoma"/>
            <family val="2"/>
          </rPr>
          <t>Numéro de la phase opérationnelle</t>
        </r>
      </text>
    </comment>
    <comment ref="D42" authorId="0">
      <text>
        <r>
          <rPr>
            <sz val="9"/>
            <color indexed="81"/>
            <rFont val="Tahoma"/>
            <family val="2"/>
          </rPr>
          <t>Décrire succinctement la phase opérationnelle</t>
        </r>
      </text>
    </comment>
    <comment ref="E42" authorId="0">
      <text>
        <r>
          <rPr>
            <sz val="9"/>
            <color indexed="81"/>
            <rFont val="Tahoma"/>
            <family val="2"/>
          </rPr>
          <t>Cocher ou décocher la case :</t>
        </r>
        <r>
          <rPr>
            <b/>
            <sz val="9"/>
            <color indexed="81"/>
            <rFont val="Tahoma"/>
            <family val="2"/>
          </rPr>
          <t xml:space="preserve"> </t>
        </r>
        <r>
          <rPr>
            <b/>
            <sz val="10"/>
            <color indexed="81"/>
            <rFont val="Tahoma"/>
            <family val="2"/>
          </rPr>
          <t>"milieu intérieur"</t>
        </r>
      </text>
    </comment>
    <comment ref="H42" authorId="0">
      <text>
        <r>
          <rPr>
            <sz val="9"/>
            <color indexed="81"/>
            <rFont val="Tahoma"/>
            <family val="2"/>
          </rPr>
          <t>Cliquer sur la flèche du haut pour augmenter la durée et sur la flèche du bas pour la diminuer</t>
        </r>
      </text>
    </comment>
    <comment ref="M42" authorId="0">
      <text>
        <r>
          <rPr>
            <sz val="9"/>
            <color indexed="81"/>
            <rFont val="Tahoma"/>
            <family val="2"/>
          </rPr>
          <t>En cliquant sur la flèche du haut ou du bas, l'heure de début de la première phase opérationelle change</t>
        </r>
      </text>
    </comment>
    <comment ref="T42" authorId="0">
      <text>
        <r>
          <rPr>
            <sz val="9"/>
            <color indexed="81"/>
            <rFont val="Tahoma"/>
            <family val="2"/>
          </rPr>
          <t>A l'aide du menu déroulant choisir le type de travail réalisé pour chaque phase opérationnelle</t>
        </r>
      </text>
    </comment>
    <comment ref="U42" authorId="0">
      <text>
        <r>
          <rPr>
            <sz val="9"/>
            <color indexed="81"/>
            <rFont val="Tahoma"/>
            <family val="2"/>
          </rPr>
          <t xml:space="preserve">Cocher ou décocher la case : </t>
        </r>
        <r>
          <rPr>
            <sz val="11"/>
            <color indexed="81"/>
            <rFont val="Tahoma"/>
            <family val="2"/>
          </rPr>
          <t xml:space="preserve"> </t>
        </r>
        <r>
          <rPr>
            <b/>
            <sz val="11"/>
            <color indexed="81"/>
            <rFont val="Tahoma"/>
            <family val="2"/>
          </rPr>
          <t xml:space="preserve"> "&lt; " 
</t>
        </r>
        <r>
          <rPr>
            <sz val="9"/>
            <color indexed="81"/>
            <rFont val="Tahoma"/>
            <family val="2"/>
          </rPr>
          <t>puis indiquer le niveau d'empoussièrement en f/l soit manuellement soit en utilisant l'ascenceur</t>
        </r>
      </text>
    </comment>
    <comment ref="AA42" authorId="0">
      <text>
        <r>
          <rPr>
            <sz val="9"/>
            <color indexed="81"/>
            <rFont val="Tahoma"/>
            <family val="2"/>
          </rPr>
          <t>Préciser l'APR (appareil de protection respiratoire) porté en utilisant le menu déroulant</t>
        </r>
      </text>
    </comment>
    <comment ref="AO42" authorId="0">
      <text>
        <r>
          <rPr>
            <sz val="9"/>
            <color indexed="81"/>
            <rFont val="Tahoma"/>
            <family val="2"/>
          </rPr>
          <t>Préciser la température soit en l'indiquant directement dans la case blanche soit en utilisant les flèches de l'ascenseur</t>
        </r>
      </text>
    </comment>
  </commentList>
</comments>
</file>

<file path=xl/sharedStrings.xml><?xml version="1.0" encoding="utf-8"?>
<sst xmlns="http://schemas.openxmlformats.org/spreadsheetml/2006/main" count="117" uniqueCount="103">
  <si>
    <t>-</t>
  </si>
  <si>
    <t>Taux de fuites</t>
  </si>
  <si>
    <t>Volume du confinement</t>
  </si>
  <si>
    <t>de 100 à 2 000</t>
  </si>
  <si>
    <r>
      <t>= 6E-19x</t>
    </r>
    <r>
      <rPr>
        <vertAlign val="superscript"/>
        <sz val="10"/>
        <color indexed="8"/>
        <rFont val="Verdana"/>
        <family val="2"/>
      </rPr>
      <t>4</t>
    </r>
    <r>
      <rPr>
        <sz val="10"/>
        <color indexed="8"/>
        <rFont val="Verdana"/>
        <family val="2"/>
      </rPr>
      <t xml:space="preserve"> - 2E-13x</t>
    </r>
    <r>
      <rPr>
        <vertAlign val="superscript"/>
        <sz val="10"/>
        <color indexed="8"/>
        <rFont val="Verdana"/>
        <family val="2"/>
      </rPr>
      <t>3</t>
    </r>
    <r>
      <rPr>
        <sz val="10"/>
        <color indexed="8"/>
        <rFont val="Verdana"/>
        <family val="2"/>
      </rPr>
      <t xml:space="preserve"> + 1E-08x</t>
    </r>
    <r>
      <rPr>
        <vertAlign val="superscript"/>
        <sz val="10"/>
        <color indexed="8"/>
        <rFont val="Verdana"/>
        <family val="2"/>
      </rPr>
      <t>2</t>
    </r>
    <r>
      <rPr>
        <sz val="10"/>
        <color indexed="8"/>
        <rFont val="Verdana"/>
        <family val="2"/>
      </rPr>
      <t xml:space="preserve"> - 0,0006x + 19,011 </t>
    </r>
  </si>
  <si>
    <r>
      <t>y = 85,538x</t>
    </r>
    <r>
      <rPr>
        <vertAlign val="superscript"/>
        <sz val="10"/>
        <color indexed="8"/>
        <rFont val="Verdana"/>
        <family val="2"/>
      </rPr>
      <t>-0,196</t>
    </r>
    <r>
      <rPr>
        <sz val="10"/>
        <color indexed="8"/>
        <rFont val="Verdana"/>
        <family val="2"/>
      </rPr>
      <t xml:space="preserve"> </t>
    </r>
  </si>
  <si>
    <t>Filtre papier (carré ou rectangulaire)</t>
  </si>
  <si>
    <t>cylindrique (type tube à vanne papillon)</t>
  </si>
  <si>
    <t>Nom de l'établissement en charge des travaux :</t>
  </si>
  <si>
    <t>Date de commencement des travaux :</t>
  </si>
  <si>
    <t>Remplir uniquement les cases blanches</t>
  </si>
  <si>
    <t xml:space="preserve">Etudié par : </t>
  </si>
  <si>
    <t>Date de la vérification du respect de la VLEP 8h :</t>
  </si>
  <si>
    <t>Fin</t>
  </si>
  <si>
    <t>Phases opérationnelles</t>
  </si>
  <si>
    <t>=</t>
  </si>
  <si>
    <t>APR</t>
  </si>
  <si>
    <t>FPA</t>
  </si>
  <si>
    <t>&lt;</t>
  </si>
  <si>
    <t>Travail hors zone</t>
  </si>
  <si>
    <t>Horaires de travail</t>
  </si>
  <si>
    <t>Début</t>
  </si>
  <si>
    <t>Durée</t>
  </si>
  <si>
    <t>Pause déjeuner</t>
  </si>
  <si>
    <t>Phase de récupération</t>
  </si>
  <si>
    <t>FPA de l'APR porté</t>
  </si>
  <si>
    <t>Temps en heure</t>
  </si>
  <si>
    <t>VLEP pondérée</t>
  </si>
  <si>
    <t>Temps de travail calculé</t>
  </si>
  <si>
    <t>Niveau rapportée sur 8h</t>
  </si>
  <si>
    <t>Temps en trop</t>
  </si>
  <si>
    <t>Permet de savoir si la durée est trop longue</t>
  </si>
  <si>
    <t>Savoir si le FPA permet d'avoir &lt; à 100 f/l</t>
  </si>
  <si>
    <t>T°C</t>
  </si>
  <si>
    <t>temps</t>
  </si>
  <si>
    <t>0+</t>
  </si>
  <si>
    <t>Temps en minutes</t>
  </si>
  <si>
    <t>niv en % de la VLEP</t>
  </si>
  <si>
    <t>N°</t>
  </si>
  <si>
    <t>VLEP 8h</t>
  </si>
  <si>
    <t>Par processus</t>
  </si>
  <si>
    <t>Temps passé en zone</t>
  </si>
  <si>
    <t>Temps maxi</t>
  </si>
  <si>
    <t>Temps passé</t>
  </si>
  <si>
    <t>Commentaires :</t>
  </si>
  <si>
    <t>Total heures travaillées</t>
  </si>
  <si>
    <t>Niveaux d'exposition cumulés</t>
  </si>
  <si>
    <t>Remarques :</t>
  </si>
  <si>
    <t>Description des phases opérationnelles</t>
  </si>
  <si>
    <t>Processus en zone</t>
  </si>
  <si>
    <t>Fonction de l'opérateur (sasman…) :</t>
  </si>
  <si>
    <t>Description de l'environnement</t>
  </si>
  <si>
    <t>Travail en zone (autres qu'un processus)</t>
  </si>
  <si>
    <t>Type d'APR 
porté</t>
  </si>
  <si>
    <r>
      <t>2</t>
    </r>
    <r>
      <rPr>
        <b/>
        <vertAlign val="superscript"/>
        <sz val="14"/>
        <color theme="9" tint="-0.249977111117893"/>
        <rFont val="Calibri"/>
        <family val="2"/>
        <scheme val="minor"/>
      </rPr>
      <t>ème</t>
    </r>
    <r>
      <rPr>
        <b/>
        <sz val="14"/>
        <color theme="9" tint="-0.249977111117893"/>
        <rFont val="Calibri"/>
        <family val="2"/>
        <scheme val="minor"/>
      </rPr>
      <t xml:space="preserve"> Etape : Calcul du niveau d'exposition des travailleurs</t>
    </r>
  </si>
  <si>
    <t>9/-   organiser le chantier et mettre à disposition du matériel d'aide à la manutention</t>
  </si>
  <si>
    <t>8/-   positionner les entrées d'air de compensation de manière adéquate</t>
  </si>
  <si>
    <t>6/-   augmenter le taux de renouvellement de l'air</t>
  </si>
  <si>
    <t>1/-   organiser un roulement parmi les opérateurs afin de limiter le temps dédié à une opération</t>
  </si>
  <si>
    <t>Au préalable du calcul d’exposition, l’employeur doit s’efforcer à rechercher toutes les solutions technico organisationnelles permettant de participer à l’abaissement du niveau d’empoussièrement et de la durée d'exposition. Il pourra notamment s’appuyer sur les recommandations de l’INRS (cf. note INRS NS 336 disponible sur www.inrs.fr) :</t>
  </si>
  <si>
    <r>
      <t>1</t>
    </r>
    <r>
      <rPr>
        <b/>
        <vertAlign val="superscript"/>
        <sz val="14"/>
        <color theme="9" tint="-0.249977111117893"/>
        <rFont val="Calibri"/>
        <family val="2"/>
        <scheme val="minor"/>
      </rPr>
      <t>ère</t>
    </r>
    <r>
      <rPr>
        <b/>
        <sz val="14"/>
        <color theme="9" tint="-0.249977111117893"/>
        <rFont val="Calibri"/>
        <family val="2"/>
        <scheme val="minor"/>
      </rPr>
      <t xml:space="preserve"> Etape : Abaisser le niveau d'empoussièrement et la durée d'exposition des salariés</t>
    </r>
  </si>
  <si>
    <t>1/2 masque P3 à ventilation libre</t>
  </si>
  <si>
    <t>masque complet P3 à ventilation libre</t>
  </si>
  <si>
    <t>TM3P avec débit &gt; 160 l/min</t>
  </si>
  <si>
    <t>Adduct° d'air débit continu &gt; 300 l/min</t>
  </si>
  <si>
    <t>niveau</t>
  </si>
  <si>
    <t>APR adapté oui non</t>
  </si>
  <si>
    <t>2/-   renforcer la surveillance du chantier afin d'éviter toutes dérives</t>
  </si>
  <si>
    <t>4/-   améliorer la préparation et le retrait du matériau amianté par la mise place de moyens de protection collective adaptée</t>
  </si>
  <si>
    <t>7/-   se doter d'outils avec une aspiration à la source et d'une filtration absolue efficace de niveau H13…</t>
  </si>
  <si>
    <t>11/- utiliser des équipements de protection individuelle (EPI) plus performants</t>
  </si>
  <si>
    <t>Lieux, adresse et description du chantier :</t>
  </si>
  <si>
    <t>Nom et prénom de l'opérateur :</t>
  </si>
  <si>
    <r>
      <t>3</t>
    </r>
    <r>
      <rPr>
        <b/>
        <vertAlign val="superscript"/>
        <sz val="14"/>
        <color theme="9" tint="-0.249977111117893"/>
        <rFont val="Calibri"/>
        <family val="2"/>
        <scheme val="minor"/>
      </rPr>
      <t>ème</t>
    </r>
    <r>
      <rPr>
        <b/>
        <sz val="14"/>
        <color theme="9" tint="-0.249977111117893"/>
        <rFont val="Calibri"/>
        <family val="2"/>
        <scheme val="minor"/>
      </rPr>
      <t xml:space="preserve"> Etape : Comparaison à la VLEP 8h et du temps passé en zone</t>
    </r>
  </si>
  <si>
    <t>Temps passé en zone par vacation</t>
  </si>
  <si>
    <t>Durée maximale quotidienne</t>
  </si>
  <si>
    <t>Durée cumulée en zone</t>
  </si>
  <si>
    <t>Durée maximale des vacations</t>
  </si>
  <si>
    <r>
      <t>Température</t>
    </r>
    <r>
      <rPr>
        <b/>
        <vertAlign val="superscript"/>
        <sz val="11"/>
        <color theme="1"/>
        <rFont val="Verdana"/>
        <family val="2"/>
      </rPr>
      <t xml:space="preserve">* </t>
    </r>
    <r>
      <rPr>
        <b/>
        <sz val="11"/>
        <color theme="1"/>
        <rFont val="Verdana"/>
        <family val="2"/>
      </rPr>
      <t xml:space="preserve">
en °C</t>
    </r>
  </si>
  <si>
    <r>
      <t>Outil méthodologique permettant de vérifier</t>
    </r>
    <r>
      <rPr>
        <b/>
        <vertAlign val="superscript"/>
        <sz val="18"/>
        <color theme="3"/>
        <rFont val="Verdana"/>
        <family val="2"/>
      </rPr>
      <t>*</t>
    </r>
    <r>
      <rPr>
        <b/>
        <sz val="18"/>
        <color theme="3"/>
        <rFont val="Verdana"/>
        <family val="2"/>
      </rPr>
      <t xml:space="preserve"> 
le respect de la VLEP 8h 
Décret 2012-639 du 04 mai 2012</t>
    </r>
  </si>
  <si>
    <t>Temps passés en dehors de la zone</t>
  </si>
  <si>
    <r>
      <t>Travail réalisé</t>
    </r>
    <r>
      <rPr>
        <b/>
        <vertAlign val="superscript"/>
        <sz val="11"/>
        <color theme="1"/>
        <rFont val="Verdana"/>
        <family val="2"/>
      </rPr>
      <t>**</t>
    </r>
  </si>
  <si>
    <r>
      <t>Niveau d'empoussièrement 
en f/l</t>
    </r>
    <r>
      <rPr>
        <b/>
        <vertAlign val="superscript"/>
        <sz val="11"/>
        <color theme="1"/>
        <rFont val="Verdana"/>
        <family val="2"/>
      </rPr>
      <t>***</t>
    </r>
  </si>
  <si>
    <t>(**)   : A noter, une phase de récupération est à prévoir après chaque vacation en zone 
(***) : CSP (Code de la santé publique)</t>
  </si>
  <si>
    <t>Pauses et phases de récupération</t>
  </si>
  <si>
    <t>Une pause et/ou une phase de récupération est à prévoir après chaque vacation de 2h30</t>
  </si>
  <si>
    <t>Adduct° d'air pression + &gt; 300l/min</t>
  </si>
  <si>
    <t>Réalisée</t>
  </si>
  <si>
    <t>5/-   réduire au plus bas techniquement possible l'émission de poussières lors du ramassage des déchets</t>
  </si>
  <si>
    <t>3/-   minimiser les activités autres autour des opérateurs en charge du retrait de matériaux amiantés</t>
  </si>
  <si>
    <t>10/- éloigner l'opérateur de la source d'émission en utilisant des moyens appropriés</t>
  </si>
  <si>
    <r>
      <t>Commentaires</t>
    </r>
    <r>
      <rPr>
        <b/>
        <vertAlign val="superscript"/>
        <sz val="11"/>
        <color theme="1"/>
        <rFont val="Verdana"/>
        <family val="2"/>
      </rPr>
      <t xml:space="preserve">* </t>
    </r>
    <r>
      <rPr>
        <b/>
        <sz val="11"/>
        <color theme="1"/>
        <rFont val="Verdana"/>
        <family val="2"/>
      </rPr>
      <t xml:space="preserve">
</t>
    </r>
    <r>
      <rPr>
        <sz val="8"/>
        <color theme="1"/>
        <rFont val="Verdana"/>
        <family val="2"/>
      </rPr>
      <t>(les observations indiquées ci-dessous doivent inciter l'utilisateur à se reportrer 
aux textes reglementaires et aux recommandations de l'INRS)</t>
    </r>
  </si>
  <si>
    <t>Reco ANSES (principe ALARA)</t>
  </si>
  <si>
    <r>
      <t xml:space="preserve">(*) : Les résultats sont donnés à titre indicatif. 
</t>
    </r>
    <r>
      <rPr>
        <b/>
        <sz val="10"/>
        <color rgb="FFFF0000"/>
        <rFont val="Verdana"/>
        <family val="2"/>
      </rPr>
      <t>Cet outil n'a pas pour finalité de gérer la dose d'exposition. L'employeur doit impérativement réduire au niveau le plus bas techniquement possible, la durée et le niveau d'exposition des travailleurs aux fibres d'amiante</t>
    </r>
    <r>
      <rPr>
        <sz val="10"/>
        <color theme="1"/>
        <rFont val="Verdana"/>
        <family val="2"/>
      </rPr>
      <t xml:space="preserve">. </t>
    </r>
  </si>
  <si>
    <r>
      <t xml:space="preserve">Niveau d'exposition : 
(en comparaison à la VLEP 8h de 10 f/l)
</t>
    </r>
    <r>
      <rPr>
        <i/>
        <sz val="11"/>
        <color theme="1"/>
        <rFont val="Verdana"/>
        <family val="2"/>
      </rPr>
      <t xml:space="preserve">Pour rappel : </t>
    </r>
    <r>
      <rPr>
        <i/>
        <sz val="11"/>
        <rFont val="Verdana"/>
        <family val="2"/>
      </rPr>
      <t xml:space="preserve">L'employeur doit impérativement réduire au niveau le plus bas techniquement possible, la durée et le niveau d'exposition des travailleurs aux fibres d'amiante. </t>
    </r>
  </si>
  <si>
    <r>
      <t xml:space="preserve">Vacation comportant la durée la plus importante : 
(celle-ci ne doit pas dépasser 2h30)
</t>
    </r>
    <r>
      <rPr>
        <sz val="10"/>
        <color theme="1"/>
        <rFont val="Verdana"/>
        <family val="2"/>
      </rPr>
      <t xml:space="preserve">
Nb : cumul des t</t>
    </r>
    <r>
      <rPr>
        <vertAlign val="subscript"/>
        <sz val="10"/>
        <color theme="1"/>
        <rFont val="Verdana"/>
        <family val="2"/>
      </rPr>
      <t>processus</t>
    </r>
    <r>
      <rPr>
        <sz val="10"/>
        <color theme="1"/>
        <rFont val="Verdana"/>
        <family val="2"/>
      </rPr>
      <t xml:space="preserve"> et t</t>
    </r>
    <r>
      <rPr>
        <vertAlign val="subscript"/>
        <sz val="10"/>
        <color theme="1"/>
        <rFont val="Verdana"/>
        <family val="2"/>
      </rPr>
      <t>travail en zone</t>
    </r>
    <r>
      <rPr>
        <sz val="10"/>
        <color theme="1"/>
        <rFont val="Verdana"/>
        <family val="2"/>
      </rPr>
      <t xml:space="preserve"> sans phase de récupération...)</t>
    </r>
  </si>
  <si>
    <t>Pour le calcul avec la VL CT RECO ANSES ALARA</t>
  </si>
  <si>
    <t>Travail avec exposition passive</t>
  </si>
  <si>
    <t>1/2 masque TM2P avec filtre P3</t>
  </si>
  <si>
    <t>TH3P avec cagoule, casque, heaume</t>
  </si>
  <si>
    <t>1/2 masque FFP3 usage unique</t>
  </si>
  <si>
    <t>Tenue étanche ventilée</t>
  </si>
  <si>
    <t>Version VF3 du 30 octobre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</si>
</sst>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_-;\-* #,##0.00\ _€_-;_-* &quot;-&quot;??\ _€_-;_-@_-"/>
    <numFmt numFmtId="164" formatCode="dd/mm/yy;@"/>
    <numFmt numFmtId="165" formatCode="h:mm;@"/>
    <numFmt numFmtId="166" formatCode="_-* #,##0.0\ _€_-;\-* #,##0.0\ _€_-;_-* &quot;-&quot;??\ _€_-;_-@_-"/>
    <numFmt numFmtId="167" formatCode="0.0&quot;   f/l&quot;"/>
    <numFmt numFmtId="168" formatCode="h:mm;@&quot;  h&quot;"/>
    <numFmt numFmtId="169" formatCode="0.0"/>
    <numFmt numFmtId="170" formatCode="[$-F800]dddd\,\ mmmm\ dd\,\ yyyy"/>
  </numFmts>
  <fonts count="49" x14ac:knownFonts="1">
    <font>
      <sz val="10"/>
      <color theme="1"/>
      <name val="Verdana"/>
      <family val="2"/>
    </font>
    <font>
      <sz val="10"/>
      <color indexed="8"/>
      <name val="Verdana"/>
      <family val="2"/>
    </font>
    <font>
      <vertAlign val="superscript"/>
      <sz val="10"/>
      <color indexed="8"/>
      <name val="Verdana"/>
      <family val="2"/>
    </font>
    <font>
      <sz val="10"/>
      <color theme="1"/>
      <name val="Verdana"/>
      <family val="2"/>
    </font>
    <font>
      <b/>
      <sz val="12"/>
      <color theme="9" tint="-0.249977111117893"/>
      <name val="Calibri"/>
      <family val="2"/>
      <scheme val="minor"/>
    </font>
    <font>
      <sz val="9"/>
      <color theme="1"/>
      <name val="Verdana"/>
      <family val="2"/>
    </font>
    <font>
      <b/>
      <sz val="9"/>
      <color theme="1"/>
      <name val="Verdana"/>
      <family val="2"/>
    </font>
    <font>
      <i/>
      <sz val="8"/>
      <color theme="1"/>
      <name val="Verdana"/>
      <family val="2"/>
    </font>
    <font>
      <b/>
      <sz val="10"/>
      <color theme="1"/>
      <name val="Verdana"/>
      <family val="2"/>
    </font>
    <font>
      <sz val="10"/>
      <color rgb="FF000000"/>
      <name val="Verdana"/>
      <family val="2"/>
    </font>
    <font>
      <sz val="8"/>
      <color rgb="FF000000"/>
      <name val="Tahoma"/>
      <family val="2"/>
    </font>
    <font>
      <b/>
      <sz val="11"/>
      <color theme="1"/>
      <name val="Verdana"/>
      <family val="2"/>
    </font>
    <font>
      <sz val="10"/>
      <color theme="0"/>
      <name val="Verdana"/>
      <family val="2"/>
    </font>
    <font>
      <b/>
      <sz val="14"/>
      <color theme="0"/>
      <name val="Verdana"/>
      <family val="2"/>
    </font>
    <font>
      <sz val="14"/>
      <color theme="0"/>
      <name val="Verdana"/>
      <family val="2"/>
    </font>
    <font>
      <sz val="9"/>
      <color theme="0"/>
      <name val="Verdana"/>
      <family val="2"/>
    </font>
    <font>
      <b/>
      <sz val="12"/>
      <color theme="0"/>
      <name val="Calibri"/>
      <family val="2"/>
      <scheme val="minor"/>
    </font>
    <font>
      <i/>
      <sz val="8"/>
      <color theme="0"/>
      <name val="Verdana"/>
      <family val="2"/>
    </font>
    <font>
      <i/>
      <sz val="7"/>
      <color theme="1"/>
      <name val="Verdana"/>
      <family val="2"/>
    </font>
    <font>
      <b/>
      <sz val="18"/>
      <color theme="3"/>
      <name val="Verdana"/>
      <family val="2"/>
    </font>
    <font>
      <sz val="18"/>
      <color theme="1"/>
      <name val="Verdana"/>
      <family val="2"/>
    </font>
    <font>
      <b/>
      <sz val="8"/>
      <color theme="0"/>
      <name val="Verdana"/>
      <family val="2"/>
    </font>
    <font>
      <i/>
      <sz val="10"/>
      <color theme="1"/>
      <name val="Verdana"/>
      <family val="2"/>
    </font>
    <font>
      <sz val="11"/>
      <color theme="1"/>
      <name val="Verdana"/>
      <family val="2"/>
    </font>
    <font>
      <sz val="11"/>
      <color theme="6" tint="0.79998168889431442"/>
      <name val="Verdana"/>
      <family val="2"/>
    </font>
    <font>
      <sz val="11"/>
      <color theme="1"/>
      <name val="Calibri"/>
      <family val="2"/>
      <scheme val="minor"/>
    </font>
    <font>
      <b/>
      <sz val="11"/>
      <color rgb="FFFF0000"/>
      <name val="Verdana"/>
      <family val="2"/>
    </font>
    <font>
      <b/>
      <sz val="14"/>
      <color theme="9" tint="-0.249977111117893"/>
      <name val="Calibri"/>
      <family val="2"/>
      <scheme val="minor"/>
    </font>
    <font>
      <b/>
      <vertAlign val="superscript"/>
      <sz val="14"/>
      <color theme="9" tint="-0.249977111117893"/>
      <name val="Calibri"/>
      <family val="2"/>
      <scheme val="minor"/>
    </font>
    <font>
      <sz val="12"/>
      <color theme="1"/>
      <name val="Verdana"/>
      <family val="2"/>
    </font>
    <font>
      <sz val="14"/>
      <color theme="1"/>
      <name val="Verdana"/>
      <family val="2"/>
    </font>
    <font>
      <i/>
      <sz val="12"/>
      <color theme="1"/>
      <name val="Verdana"/>
      <family val="2"/>
    </font>
    <font>
      <u/>
      <sz val="12"/>
      <color theme="1"/>
      <name val="Verdana"/>
      <family val="2"/>
    </font>
    <font>
      <b/>
      <sz val="9"/>
      <color indexed="81"/>
      <name val="Tahoma"/>
      <family val="2"/>
    </font>
    <font>
      <sz val="8"/>
      <color theme="1"/>
      <name val="Verdana"/>
      <family val="2"/>
    </font>
    <font>
      <sz val="11"/>
      <name val="Verdana"/>
      <family val="2"/>
    </font>
    <font>
      <b/>
      <vertAlign val="superscript"/>
      <sz val="11"/>
      <color theme="1"/>
      <name val="Verdana"/>
      <family val="2"/>
    </font>
    <font>
      <b/>
      <vertAlign val="superscript"/>
      <sz val="18"/>
      <color theme="3"/>
      <name val="Verdana"/>
      <family val="2"/>
    </font>
    <font>
      <i/>
      <sz val="9"/>
      <color theme="1"/>
      <name val="Verdana"/>
      <family val="2"/>
    </font>
    <font>
      <b/>
      <i/>
      <sz val="12"/>
      <color theme="1"/>
      <name val="Verdana"/>
      <family val="2"/>
    </font>
    <font>
      <sz val="9"/>
      <color indexed="81"/>
      <name val="Tahoma"/>
      <family val="2"/>
    </font>
    <font>
      <b/>
      <sz val="10"/>
      <color indexed="81"/>
      <name val="Tahoma"/>
      <family val="2"/>
    </font>
    <font>
      <b/>
      <sz val="11"/>
      <color indexed="81"/>
      <name val="Tahoma"/>
      <family val="2"/>
    </font>
    <font>
      <sz val="11"/>
      <color indexed="81"/>
      <name val="Tahoma"/>
      <family val="2"/>
    </font>
    <font>
      <b/>
      <sz val="10"/>
      <color rgb="FFFF0000"/>
      <name val="Verdana"/>
      <family val="2"/>
    </font>
    <font>
      <i/>
      <sz val="11"/>
      <color theme="1"/>
      <name val="Verdana"/>
      <family val="2"/>
    </font>
    <font>
      <i/>
      <sz val="11"/>
      <name val="Verdana"/>
      <family val="2"/>
    </font>
    <font>
      <vertAlign val="subscript"/>
      <sz val="10"/>
      <color theme="1"/>
      <name val="Verdana"/>
      <family val="2"/>
    </font>
    <font>
      <sz val="7"/>
      <color theme="1"/>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theme="2" tint="-0.24994659260841701"/>
      </left>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style="thin">
        <color theme="6" tint="0.39994506668294322"/>
      </left>
      <right/>
      <top style="thin">
        <color theme="6" tint="0.39994506668294322"/>
      </top>
      <bottom/>
      <diagonal/>
    </border>
    <border>
      <left/>
      <right/>
      <top style="thin">
        <color theme="6" tint="0.39994506668294322"/>
      </top>
      <bottom/>
      <diagonal/>
    </border>
    <border>
      <left/>
      <right style="thin">
        <color theme="6" tint="0.39994506668294322"/>
      </right>
      <top style="thin">
        <color theme="6" tint="0.39994506668294322"/>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
      <left style="thin">
        <color indexed="64"/>
      </left>
      <right style="thin">
        <color indexed="64"/>
      </right>
      <top style="thin">
        <color indexed="64"/>
      </top>
      <bottom style="thin">
        <color indexed="64"/>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59996337778862885"/>
      </right>
      <top style="thin">
        <color theme="6" tint="0.39994506668294322"/>
      </top>
      <bottom style="thin">
        <color theme="6" tint="0.39994506668294322"/>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style="thin">
        <color theme="6" tint="0.39991454817346722"/>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right/>
      <top style="thin">
        <color theme="2" tint="-0.499984740745262"/>
      </top>
      <bottom style="thin">
        <color theme="2" tint="-0.499984740745262"/>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theme="6" tint="0.39994506668294322"/>
      </right>
      <top style="thin">
        <color theme="2" tint="-0.24994659260841701"/>
      </top>
      <bottom style="thin">
        <color theme="2" tint="-0.24994659260841701"/>
      </bottom>
      <diagonal/>
    </border>
    <border>
      <left style="thin">
        <color indexed="64"/>
      </left>
      <right style="thin">
        <color indexed="64"/>
      </right>
      <top/>
      <bottom/>
      <diagonal/>
    </border>
    <border>
      <left style="thin">
        <color theme="6" tint="0.39991454817346722"/>
      </left>
      <right/>
      <top style="thin">
        <color theme="6" tint="0.39991454817346722"/>
      </top>
      <bottom style="thin">
        <color theme="6" tint="0.39994506668294322"/>
      </bottom>
      <diagonal/>
    </border>
    <border>
      <left/>
      <right/>
      <top style="thin">
        <color theme="6" tint="0.39991454817346722"/>
      </top>
      <bottom style="thin">
        <color theme="6" tint="0.39994506668294322"/>
      </bottom>
      <diagonal/>
    </border>
    <border>
      <left/>
      <right style="thin">
        <color theme="6" tint="0.39991454817346722"/>
      </right>
      <top style="thin">
        <color theme="6" tint="0.39991454817346722"/>
      </top>
      <bottom style="thin">
        <color theme="6" tint="0.39994506668294322"/>
      </bottom>
      <diagonal/>
    </border>
    <border>
      <left style="thin">
        <color theme="6" tint="0.39991454817346722"/>
      </left>
      <right/>
      <top style="thin">
        <color theme="6" tint="0.39994506668294322"/>
      </top>
      <bottom/>
      <diagonal/>
    </border>
    <border>
      <left/>
      <right style="thin">
        <color theme="6" tint="0.39991454817346722"/>
      </right>
      <top style="thin">
        <color theme="6" tint="0.39994506668294322"/>
      </top>
      <bottom/>
      <diagonal/>
    </border>
    <border>
      <left style="thin">
        <color theme="6" tint="0.39991454817346722"/>
      </left>
      <right/>
      <top/>
      <bottom/>
      <diagonal/>
    </border>
    <border>
      <left/>
      <right style="thin">
        <color theme="6" tint="0.39991454817346722"/>
      </right>
      <top/>
      <bottom/>
      <diagonal/>
    </border>
    <border>
      <left style="thin">
        <color theme="6" tint="0.39991454817346722"/>
      </left>
      <right/>
      <top/>
      <bottom style="thin">
        <color theme="6" tint="0.39994506668294322"/>
      </bottom>
      <diagonal/>
    </border>
    <border>
      <left/>
      <right style="thin">
        <color theme="6" tint="0.39991454817346722"/>
      </right>
      <top/>
      <bottom style="thin">
        <color theme="6" tint="0.39994506668294322"/>
      </bottom>
      <diagonal/>
    </border>
    <border>
      <left/>
      <right/>
      <top style="thin">
        <color theme="6" tint="0.39991454817346722"/>
      </top>
      <bottom style="thin">
        <color theme="6" tint="0.39991454817346722"/>
      </bottom>
      <diagonal/>
    </border>
    <border>
      <left/>
      <right/>
      <top style="thin">
        <color theme="6" tint="0.39991454817346722"/>
      </top>
      <bottom style="thin">
        <color auto="1"/>
      </bottom>
      <diagonal/>
    </border>
    <border>
      <left style="thin">
        <color indexed="64"/>
      </left>
      <right/>
      <top style="thin">
        <color indexed="64"/>
      </top>
      <bottom/>
      <diagonal/>
    </border>
    <border>
      <left/>
      <right/>
      <top style="thin">
        <color indexed="64"/>
      </top>
      <bottom style="thin">
        <color theme="6" tint="0.39991454817346722"/>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theme="6" tint="0.39991454817346722"/>
      </bottom>
      <diagonal/>
    </border>
    <border>
      <left style="thin">
        <color theme="2" tint="-0.499984740745262"/>
      </left>
      <right style="thin">
        <color indexed="64"/>
      </right>
      <top style="thin">
        <color theme="2" tint="-0.499984740745262"/>
      </top>
      <bottom style="thin">
        <color theme="2" tint="-0.499984740745262"/>
      </bottom>
      <diagonal/>
    </border>
    <border>
      <left style="thin">
        <color indexed="64"/>
      </left>
      <right style="thin">
        <color indexed="64"/>
      </right>
      <top style="thin">
        <color theme="2" tint="-0.499984740745262"/>
      </top>
      <bottom style="thin">
        <color theme="2" tint="-0.499984740745262"/>
      </bottom>
      <diagonal/>
    </border>
    <border>
      <left style="thin">
        <color indexed="64"/>
      </left>
      <right/>
      <top style="thin">
        <color theme="2" tint="-0.499984740745262"/>
      </top>
      <bottom style="thin">
        <color theme="2" tint="-0.499984740745262"/>
      </bottom>
      <diagonal/>
    </border>
  </borders>
  <cellStyleXfs count="3">
    <xf numFmtId="0" fontId="0" fillId="0" borderId="0"/>
    <xf numFmtId="43" fontId="3" fillId="0" borderId="0" applyFont="0" applyFill="0" applyBorder="0" applyAlignment="0" applyProtection="0"/>
    <xf numFmtId="9" fontId="3" fillId="0" borderId="0" applyFont="0" applyFill="0" applyBorder="0" applyAlignment="0" applyProtection="0"/>
  </cellStyleXfs>
  <cellXfs count="240">
    <xf numFmtId="0" fontId="0" fillId="0" borderId="0" xfId="0"/>
    <xf numFmtId="0" fontId="4" fillId="2" borderId="0" xfId="0" applyFont="1" applyFill="1" applyBorder="1" applyAlignment="1" applyProtection="1">
      <alignment vertical="center"/>
    </xf>
    <xf numFmtId="0" fontId="5" fillId="0" borderId="0" xfId="0" applyFont="1" applyAlignment="1" applyProtection="1">
      <alignment vertical="center"/>
    </xf>
    <xf numFmtId="0" fontId="5" fillId="2" borderId="0" xfId="0" applyFont="1" applyFill="1" applyBorder="1" applyAlignment="1" applyProtection="1">
      <alignment vertical="center"/>
    </xf>
    <xf numFmtId="0" fontId="5" fillId="0" borderId="0" xfId="0" applyFont="1" applyAlignment="1" applyProtection="1">
      <alignment horizontal="center" vertical="center"/>
    </xf>
    <xf numFmtId="0" fontId="7" fillId="0" borderId="0" xfId="0" applyFont="1" applyAlignment="1" applyProtection="1">
      <alignment vertical="center" wrapText="1"/>
    </xf>
    <xf numFmtId="0" fontId="9" fillId="0" borderId="0" xfId="0" applyFont="1" applyAlignment="1">
      <alignment horizontal="center" readingOrder="1"/>
    </xf>
    <xf numFmtId="2" fontId="0" fillId="0" borderId="0" xfId="0" applyNumberFormat="1"/>
    <xf numFmtId="1" fontId="0" fillId="0" borderId="0" xfId="0" applyNumberFormat="1"/>
    <xf numFmtId="43" fontId="3" fillId="0" borderId="0" xfId="1" applyFont="1"/>
    <xf numFmtId="0" fontId="0" fillId="0" borderId="0" xfId="0" applyAlignment="1" applyProtection="1">
      <alignment vertical="center" wrapText="1"/>
    </xf>
    <xf numFmtId="0" fontId="0" fillId="2" borderId="0" xfId="0" applyFill="1" applyBorder="1" applyAlignment="1" applyProtection="1">
      <alignment vertical="center"/>
    </xf>
    <xf numFmtId="0" fontId="0" fillId="0" borderId="2" xfId="0" applyBorder="1" applyAlignment="1" applyProtection="1">
      <alignment vertical="center" wrapText="1"/>
    </xf>
    <xf numFmtId="0" fontId="5" fillId="0" borderId="5" xfId="0" applyFont="1" applyBorder="1" applyAlignment="1" applyProtection="1">
      <alignment vertical="center"/>
    </xf>
    <xf numFmtId="0" fontId="5" fillId="3" borderId="5" xfId="0" applyFont="1" applyFill="1" applyBorder="1" applyAlignment="1" applyProtection="1">
      <alignment vertical="center"/>
    </xf>
    <xf numFmtId="0" fontId="0" fillId="3" borderId="5" xfId="0" applyFill="1" applyBorder="1" applyAlignment="1" applyProtection="1">
      <alignment vertical="center"/>
    </xf>
    <xf numFmtId="0" fontId="4" fillId="3" borderId="5" xfId="0" applyFont="1" applyFill="1" applyBorder="1" applyAlignment="1" applyProtection="1">
      <alignment vertical="center"/>
    </xf>
    <xf numFmtId="0" fontId="5" fillId="2" borderId="11" xfId="0" applyFont="1" applyFill="1" applyBorder="1" applyAlignment="1" applyProtection="1">
      <alignment vertical="center"/>
    </xf>
    <xf numFmtId="0" fontId="7" fillId="2" borderId="12" xfId="0" applyFont="1" applyFill="1" applyBorder="1" applyAlignment="1" applyProtection="1">
      <alignment vertical="center" wrapText="1"/>
    </xf>
    <xf numFmtId="0" fontId="5" fillId="2" borderId="8" xfId="0" applyFont="1" applyFill="1" applyBorder="1" applyAlignment="1" applyProtection="1">
      <alignment vertical="center"/>
    </xf>
    <xf numFmtId="0" fontId="5" fillId="2" borderId="9" xfId="0" applyFont="1" applyFill="1" applyBorder="1" applyAlignment="1" applyProtection="1">
      <alignment vertical="center"/>
    </xf>
    <xf numFmtId="0" fontId="5" fillId="2" borderId="9" xfId="0" applyFont="1" applyFill="1" applyBorder="1" applyAlignment="1" applyProtection="1">
      <alignment horizontal="center" vertical="center"/>
    </xf>
    <xf numFmtId="0" fontId="7" fillId="2" borderId="9" xfId="0" applyFont="1" applyFill="1" applyBorder="1" applyAlignment="1" applyProtection="1">
      <alignment vertical="center" wrapText="1"/>
    </xf>
    <xf numFmtId="0" fontId="4" fillId="3" borderId="0" xfId="0" applyFont="1" applyFill="1" applyBorder="1" applyAlignment="1" applyProtection="1">
      <alignment vertical="center"/>
    </xf>
    <xf numFmtId="0" fontId="0" fillId="3" borderId="0" xfId="0" applyFill="1" applyBorder="1" applyAlignment="1" applyProtection="1">
      <alignment vertical="center"/>
    </xf>
    <xf numFmtId="0" fontId="4" fillId="2" borderId="8" xfId="0" applyFont="1" applyFill="1" applyBorder="1" applyAlignment="1" applyProtection="1">
      <alignment vertical="center"/>
    </xf>
    <xf numFmtId="0" fontId="0" fillId="2" borderId="9" xfId="0" applyFill="1" applyBorder="1" applyAlignment="1" applyProtection="1">
      <alignment vertical="center"/>
    </xf>
    <xf numFmtId="0" fontId="0" fillId="2" borderId="10" xfId="0" applyFill="1" applyBorder="1" applyAlignment="1" applyProtection="1">
      <alignment vertical="center"/>
    </xf>
    <xf numFmtId="0" fontId="4" fillId="2" borderId="11" xfId="0" applyFont="1" applyFill="1" applyBorder="1" applyAlignment="1" applyProtection="1">
      <alignment vertical="center"/>
    </xf>
    <xf numFmtId="0" fontId="0" fillId="2" borderId="12" xfId="0" applyFill="1" applyBorder="1" applyAlignment="1" applyProtection="1">
      <alignment vertical="center"/>
    </xf>
    <xf numFmtId="0" fontId="4" fillId="2" borderId="13" xfId="0" applyFont="1" applyFill="1" applyBorder="1" applyAlignment="1" applyProtection="1">
      <alignment vertical="center"/>
    </xf>
    <xf numFmtId="0" fontId="0" fillId="2" borderId="14" xfId="0" applyFill="1" applyBorder="1" applyAlignment="1" applyProtection="1">
      <alignment vertical="center"/>
    </xf>
    <xf numFmtId="0" fontId="0" fillId="2" borderId="15" xfId="0" applyFill="1" applyBorder="1" applyAlignment="1" applyProtection="1">
      <alignment vertical="center"/>
    </xf>
    <xf numFmtId="0" fontId="7" fillId="2" borderId="10" xfId="0" applyFont="1" applyFill="1" applyBorder="1" applyAlignment="1" applyProtection="1">
      <alignment vertical="center" wrapText="1"/>
    </xf>
    <xf numFmtId="0" fontId="5" fillId="2" borderId="12" xfId="0" applyFont="1" applyFill="1" applyBorder="1" applyAlignment="1" applyProtection="1">
      <alignment vertical="center"/>
    </xf>
    <xf numFmtId="0" fontId="7" fillId="2" borderId="0" xfId="0" applyFont="1" applyFill="1" applyBorder="1" applyAlignment="1" applyProtection="1">
      <alignment vertical="center"/>
    </xf>
    <xf numFmtId="20" fontId="0" fillId="0" borderId="0" xfId="0" applyNumberFormat="1"/>
    <xf numFmtId="0" fontId="0" fillId="0" borderId="0" xfId="0" applyAlignment="1">
      <alignment horizontal="center" vertical="center"/>
    </xf>
    <xf numFmtId="0" fontId="0" fillId="0" borderId="16" xfId="0" applyBorder="1" applyAlignment="1">
      <alignment horizontal="center" vertical="center"/>
    </xf>
    <xf numFmtId="0" fontId="8" fillId="0" borderId="16" xfId="0" applyFont="1" applyBorder="1" applyAlignment="1">
      <alignment horizontal="center" vertical="center"/>
    </xf>
    <xf numFmtId="2" fontId="5" fillId="2" borderId="0" xfId="0" applyNumberFormat="1" applyFont="1" applyFill="1" applyBorder="1" applyAlignment="1" applyProtection="1">
      <alignment vertical="center"/>
    </xf>
    <xf numFmtId="0" fontId="6" fillId="2" borderId="0" xfId="0" applyFont="1" applyFill="1" applyBorder="1" applyAlignment="1" applyProtection="1">
      <alignment horizontal="center" vertical="center"/>
    </xf>
    <xf numFmtId="0" fontId="6" fillId="2" borderId="0" xfId="0" applyFont="1" applyFill="1" applyBorder="1" applyAlignment="1" applyProtection="1">
      <alignment vertical="center"/>
    </xf>
    <xf numFmtId="0" fontId="0" fillId="0" borderId="0" xfId="0" applyBorder="1" applyAlignment="1" applyProtection="1">
      <alignment vertical="center"/>
    </xf>
    <xf numFmtId="164" fontId="0" fillId="2" borderId="0" xfId="0" applyNumberFormat="1" applyFill="1" applyBorder="1" applyAlignment="1" applyProtection="1">
      <alignment vertical="center"/>
    </xf>
    <xf numFmtId="167" fontId="11" fillId="2" borderId="20" xfId="0" applyNumberFormat="1" applyFont="1" applyFill="1" applyBorder="1" applyAlignment="1" applyProtection="1">
      <alignment horizontal="center" vertical="center"/>
    </xf>
    <xf numFmtId="0" fontId="11" fillId="2" borderId="0" xfId="0" applyFont="1" applyFill="1" applyBorder="1" applyAlignment="1" applyProtection="1">
      <alignment horizontal="center" vertical="center"/>
    </xf>
    <xf numFmtId="168" fontId="11" fillId="2" borderId="20" xfId="0" applyNumberFormat="1" applyFont="1" applyFill="1" applyBorder="1" applyAlignment="1" applyProtection="1">
      <alignment horizontal="center" vertical="center"/>
    </xf>
    <xf numFmtId="0" fontId="0" fillId="0" borderId="7" xfId="0" applyBorder="1" applyAlignment="1" applyProtection="1">
      <alignment horizontal="left" vertical="center"/>
      <protection locked="0"/>
    </xf>
    <xf numFmtId="0" fontId="4" fillId="2" borderId="9" xfId="0" applyFont="1" applyFill="1" applyBorder="1" applyAlignment="1" applyProtection="1">
      <alignment vertical="center"/>
    </xf>
    <xf numFmtId="0" fontId="4" fillId="2" borderId="14" xfId="0" applyFont="1" applyFill="1" applyBorder="1" applyAlignment="1" applyProtection="1">
      <alignment vertical="center"/>
    </xf>
    <xf numFmtId="164" fontId="0" fillId="2" borderId="11" xfId="0" applyNumberFormat="1" applyFill="1" applyBorder="1" applyAlignment="1" applyProtection="1">
      <alignment vertical="center"/>
    </xf>
    <xf numFmtId="0" fontId="0" fillId="2" borderId="11" xfId="0" applyFill="1" applyBorder="1" applyAlignment="1" applyProtection="1">
      <alignment vertical="center"/>
    </xf>
    <xf numFmtId="0" fontId="0" fillId="0" borderId="4" xfId="0" applyBorder="1" applyAlignment="1" applyProtection="1">
      <alignment vertical="center" wrapText="1"/>
    </xf>
    <xf numFmtId="0" fontId="0" fillId="0" borderId="0" xfId="0" applyBorder="1" applyAlignment="1" applyProtection="1">
      <alignment vertical="center" wrapText="1"/>
    </xf>
    <xf numFmtId="0" fontId="12" fillId="0" borderId="0" xfId="0" applyFont="1" applyBorder="1" applyAlignment="1" applyProtection="1">
      <alignment vertical="center" wrapText="1"/>
      <protection locked="0"/>
    </xf>
    <xf numFmtId="0" fontId="13" fillId="0" borderId="0" xfId="0" applyFont="1" applyBorder="1" applyAlignment="1" applyProtection="1">
      <alignment horizontal="center" vertical="center" wrapText="1"/>
      <protection locked="0"/>
    </xf>
    <xf numFmtId="0" fontId="14" fillId="0" borderId="0" xfId="0" applyFont="1" applyBorder="1" applyAlignment="1" applyProtection="1">
      <alignment vertical="center" wrapText="1"/>
      <protection locked="0"/>
    </xf>
    <xf numFmtId="0" fontId="14" fillId="0" borderId="5" xfId="0" applyFont="1" applyBorder="1" applyAlignment="1" applyProtection="1">
      <alignment vertical="center" wrapText="1"/>
      <protection locked="0"/>
    </xf>
    <xf numFmtId="0" fontId="15" fillId="0" borderId="4" xfId="0" applyFont="1" applyBorder="1" applyAlignment="1" applyProtection="1">
      <alignment vertical="center"/>
      <protection locked="0"/>
    </xf>
    <xf numFmtId="0" fontId="16" fillId="3" borderId="4" xfId="0" applyFont="1" applyFill="1" applyBorder="1" applyAlignment="1" applyProtection="1">
      <alignment vertical="center"/>
      <protection locked="0"/>
    </xf>
    <xf numFmtId="0" fontId="15" fillId="3" borderId="4" xfId="0" applyFont="1" applyFill="1" applyBorder="1" applyAlignment="1" applyProtection="1">
      <alignment vertical="center"/>
      <protection locked="0"/>
    </xf>
    <xf numFmtId="0" fontId="15" fillId="0" borderId="0" xfId="0" applyFont="1" applyAlignment="1" applyProtection="1">
      <alignment vertical="center"/>
      <protection locked="0"/>
    </xf>
    <xf numFmtId="0" fontId="15" fillId="0" borderId="0" xfId="0" applyFont="1" applyAlignment="1" applyProtection="1">
      <alignment horizontal="center" vertical="center"/>
      <protection locked="0"/>
    </xf>
    <xf numFmtId="0" fontId="17" fillId="0" borderId="0" xfId="0" applyFont="1" applyAlignment="1" applyProtection="1">
      <alignment vertical="center" wrapText="1"/>
      <protection locked="0"/>
    </xf>
    <xf numFmtId="0" fontId="15" fillId="3" borderId="4" xfId="0" applyFont="1" applyFill="1" applyBorder="1" applyAlignment="1" applyProtection="1">
      <alignment vertical="center"/>
    </xf>
    <xf numFmtId="0" fontId="5" fillId="0" borderId="36" xfId="0" applyFont="1" applyBorder="1" applyAlignment="1" applyProtection="1">
      <alignment horizontal="right" vertical="center"/>
    </xf>
    <xf numFmtId="0" fontId="7" fillId="0" borderId="36" xfId="0" applyFont="1" applyBorder="1" applyAlignment="1" applyProtection="1">
      <alignment vertical="center" wrapText="1"/>
    </xf>
    <xf numFmtId="0" fontId="5" fillId="0" borderId="37" xfId="0" applyFont="1" applyBorder="1" applyAlignment="1" applyProtection="1">
      <alignment vertical="center"/>
    </xf>
    <xf numFmtId="0" fontId="15" fillId="0" borderId="38" xfId="0" applyFont="1" applyBorder="1" applyAlignment="1" applyProtection="1">
      <alignment vertical="center"/>
      <protection locked="0"/>
    </xf>
    <xf numFmtId="0" fontId="12" fillId="0" borderId="1" xfId="0" applyFont="1" applyBorder="1" applyAlignment="1" applyProtection="1">
      <alignment vertical="center" wrapText="1"/>
      <protection locked="0"/>
    </xf>
    <xf numFmtId="0" fontId="18" fillId="2" borderId="0" xfId="0" applyFont="1" applyFill="1" applyBorder="1" applyAlignment="1" applyProtection="1">
      <alignment vertical="top"/>
    </xf>
    <xf numFmtId="0" fontId="4" fillId="2" borderId="0" xfId="0" applyFont="1" applyFill="1" applyBorder="1" applyAlignment="1" applyProtection="1">
      <alignment vertical="center" wrapText="1"/>
    </xf>
    <xf numFmtId="0" fontId="0" fillId="2" borderId="0" xfId="0" applyFill="1" applyBorder="1" applyAlignment="1" applyProtection="1">
      <alignment vertical="center" wrapText="1"/>
    </xf>
    <xf numFmtId="0" fontId="21" fillId="0" borderId="16" xfId="0" applyFont="1" applyFill="1" applyBorder="1" applyAlignment="1" applyProtection="1">
      <alignment horizontal="center" vertical="center" wrapText="1"/>
    </xf>
    <xf numFmtId="0" fontId="21" fillId="0" borderId="16" xfId="0" applyFont="1" applyFill="1" applyBorder="1" applyAlignment="1" applyProtection="1">
      <alignment horizontal="center" vertical="center"/>
    </xf>
    <xf numFmtId="2" fontId="21" fillId="0" borderId="16" xfId="0" applyNumberFormat="1" applyFont="1" applyFill="1" applyBorder="1" applyAlignment="1" applyProtection="1">
      <alignment horizontal="center" vertical="center"/>
    </xf>
    <xf numFmtId="169" fontId="21" fillId="0" borderId="16" xfId="0" applyNumberFormat="1" applyFont="1" applyFill="1" applyBorder="1" applyAlignment="1" applyProtection="1">
      <alignment horizontal="center" vertical="center"/>
    </xf>
    <xf numFmtId="0" fontId="15" fillId="0" borderId="40" xfId="0" applyFont="1" applyFill="1" applyBorder="1" applyAlignment="1" applyProtection="1">
      <alignment vertical="center"/>
    </xf>
    <xf numFmtId="0" fontId="4" fillId="2" borderId="0" xfId="0" applyFont="1" applyFill="1" applyBorder="1" applyAlignment="1" applyProtection="1">
      <alignment horizontal="left" vertical="center" wrapText="1"/>
    </xf>
    <xf numFmtId="170" fontId="0" fillId="0" borderId="14" xfId="0" applyNumberFormat="1" applyBorder="1" applyAlignment="1" applyProtection="1">
      <alignment horizontal="center" vertical="center" wrapText="1"/>
      <protection locked="0"/>
    </xf>
    <xf numFmtId="0" fontId="5" fillId="2" borderId="0" xfId="0" applyFont="1" applyFill="1" applyBorder="1" applyAlignment="1" applyProtection="1">
      <alignment horizontal="center" vertical="center"/>
    </xf>
    <xf numFmtId="0" fontId="7" fillId="2" borderId="0" xfId="0" applyFont="1" applyFill="1" applyBorder="1" applyAlignment="1" applyProtection="1">
      <alignment vertical="center" wrapText="1"/>
    </xf>
    <xf numFmtId="0" fontId="4" fillId="2" borderId="0" xfId="0" applyFont="1" applyFill="1" applyBorder="1" applyAlignment="1" applyProtection="1">
      <alignment horizontal="left" vertical="center"/>
    </xf>
    <xf numFmtId="0" fontId="5" fillId="0" borderId="50" xfId="0" applyFont="1" applyFill="1" applyBorder="1" applyAlignment="1" applyProtection="1">
      <alignment vertical="center"/>
    </xf>
    <xf numFmtId="0" fontId="5" fillId="0" borderId="50" xfId="0" applyFont="1" applyFill="1" applyBorder="1" applyAlignment="1" applyProtection="1">
      <alignment horizontal="center" vertical="center"/>
    </xf>
    <xf numFmtId="0" fontId="7" fillId="0" borderId="50" xfId="0" applyFont="1" applyFill="1" applyBorder="1" applyAlignment="1" applyProtection="1">
      <alignment vertical="center" wrapText="1"/>
    </xf>
    <xf numFmtId="0" fontId="0" fillId="0" borderId="7" xfId="0" applyBorder="1" applyAlignment="1" applyProtection="1">
      <alignment horizontal="left" vertical="center" wrapText="1" indent="1"/>
      <protection locked="0"/>
    </xf>
    <xf numFmtId="0" fontId="4" fillId="2" borderId="0" xfId="0" applyFont="1" applyFill="1" applyBorder="1" applyAlignment="1" applyProtection="1">
      <alignment horizontal="left" vertical="center" wrapText="1"/>
    </xf>
    <xf numFmtId="0" fontId="11" fillId="2" borderId="24" xfId="0" applyFont="1" applyFill="1" applyBorder="1" applyAlignment="1" applyProtection="1">
      <alignment horizontal="center" vertical="center"/>
    </xf>
    <xf numFmtId="0" fontId="11" fillId="2" borderId="24" xfId="0" applyFont="1" applyFill="1" applyBorder="1" applyAlignment="1" applyProtection="1">
      <alignment horizontal="center" vertical="center" wrapText="1"/>
    </xf>
    <xf numFmtId="0" fontId="11" fillId="2" borderId="31" xfId="0" applyFont="1" applyFill="1" applyBorder="1" applyAlignment="1" applyProtection="1">
      <alignment horizontal="center" vertical="center" wrapText="1"/>
    </xf>
    <xf numFmtId="0" fontId="11" fillId="2" borderId="35" xfId="0" applyFont="1" applyFill="1" applyBorder="1" applyAlignment="1" applyProtection="1">
      <alignment vertical="center" wrapText="1"/>
    </xf>
    <xf numFmtId="0" fontId="11" fillId="2" borderId="32" xfId="0" applyFont="1" applyFill="1" applyBorder="1" applyAlignment="1" applyProtection="1">
      <alignment horizontal="center" vertical="center" wrapText="1"/>
    </xf>
    <xf numFmtId="0" fontId="11" fillId="2" borderId="35" xfId="0" applyFont="1" applyFill="1" applyBorder="1" applyAlignment="1" applyProtection="1">
      <alignment horizontal="center" vertical="center" wrapText="1"/>
    </xf>
    <xf numFmtId="0" fontId="11" fillId="2" borderId="24" xfId="0" applyFont="1" applyFill="1" applyBorder="1" applyAlignment="1" applyProtection="1">
      <alignment horizontal="center" vertical="center" wrapText="1"/>
    </xf>
    <xf numFmtId="0" fontId="11" fillId="2" borderId="24" xfId="0" applyFont="1" applyFill="1" applyBorder="1" applyAlignment="1" applyProtection="1">
      <alignment horizontal="left" vertical="center" wrapText="1"/>
    </xf>
    <xf numFmtId="0" fontId="23" fillId="0" borderId="31" xfId="0" applyFont="1" applyFill="1" applyBorder="1" applyAlignment="1" applyProtection="1">
      <alignment horizontal="center" vertical="center" wrapText="1"/>
      <protection locked="0"/>
    </xf>
    <xf numFmtId="0" fontId="23" fillId="2" borderId="31" xfId="0" applyFont="1" applyFill="1" applyBorder="1" applyAlignment="1" applyProtection="1">
      <alignment horizontal="center" vertical="center" wrapText="1"/>
    </xf>
    <xf numFmtId="0" fontId="24" fillId="2" borderId="24" xfId="0" applyFont="1" applyFill="1" applyBorder="1" applyAlignment="1" applyProtection="1">
      <alignment vertical="center" wrapText="1"/>
    </xf>
    <xf numFmtId="165" fontId="23" fillId="2" borderId="35" xfId="0" applyNumberFormat="1" applyFont="1" applyFill="1" applyBorder="1" applyAlignment="1" applyProtection="1">
      <alignment horizontal="center" vertical="center"/>
    </xf>
    <xf numFmtId="165" fontId="23" fillId="2" borderId="35" xfId="0" applyNumberFormat="1" applyFont="1" applyFill="1" applyBorder="1" applyAlignment="1" applyProtection="1">
      <alignment horizontal="center" vertical="center" wrapText="1"/>
    </xf>
    <xf numFmtId="165" fontId="24" fillId="2" borderId="32" xfId="0" applyNumberFormat="1" applyFont="1" applyFill="1" applyBorder="1" applyAlignment="1" applyProtection="1">
      <alignment horizontal="center" vertical="center" wrapText="1"/>
    </xf>
    <xf numFmtId="0" fontId="23" fillId="2" borderId="31" xfId="0" applyFont="1" applyFill="1" applyBorder="1" applyAlignment="1" applyProtection="1">
      <alignment vertical="center"/>
    </xf>
    <xf numFmtId="0" fontId="23" fillId="2" borderId="32" xfId="0" applyFont="1" applyFill="1" applyBorder="1" applyAlignment="1" applyProtection="1">
      <alignment vertical="center"/>
      <protection locked="0"/>
    </xf>
    <xf numFmtId="20" fontId="23" fillId="2" borderId="24" xfId="0" applyNumberFormat="1" applyFont="1" applyFill="1" applyBorder="1" applyAlignment="1" applyProtection="1">
      <alignment horizontal="left" vertical="center"/>
    </xf>
    <xf numFmtId="0" fontId="23" fillId="2" borderId="31" xfId="0" applyFont="1" applyFill="1" applyBorder="1" applyAlignment="1" applyProtection="1">
      <alignment horizontal="center" vertical="center"/>
    </xf>
    <xf numFmtId="0" fontId="11" fillId="3" borderId="24" xfId="0" applyFont="1" applyFill="1" applyBorder="1" applyAlignment="1" applyProtection="1">
      <alignment horizontal="left" vertical="center"/>
      <protection locked="0"/>
    </xf>
    <xf numFmtId="0" fontId="11" fillId="3" borderId="24" xfId="0" applyFont="1" applyFill="1" applyBorder="1" applyAlignment="1" applyProtection="1">
      <alignment horizontal="center" vertical="center"/>
      <protection locked="0"/>
    </xf>
    <xf numFmtId="166" fontId="11" fillId="3" borderId="24" xfId="1" applyNumberFormat="1" applyFont="1" applyFill="1" applyBorder="1" applyAlignment="1" applyProtection="1">
      <alignment horizontal="right" vertical="center"/>
      <protection locked="0"/>
    </xf>
    <xf numFmtId="166" fontId="11" fillId="3" borderId="24" xfId="1" applyNumberFormat="1" applyFont="1" applyFill="1" applyBorder="1" applyAlignment="1" applyProtection="1">
      <alignment horizontal="center" vertical="center"/>
    </xf>
    <xf numFmtId="0" fontId="11" fillId="2" borderId="24" xfId="0" applyFont="1" applyFill="1" applyBorder="1" applyAlignment="1" applyProtection="1">
      <alignment horizontal="center" vertical="center"/>
      <protection locked="0"/>
    </xf>
    <xf numFmtId="2" fontId="23" fillId="2" borderId="24" xfId="0" applyNumberFormat="1" applyFont="1" applyFill="1" applyBorder="1" applyAlignment="1" applyProtection="1">
      <alignment vertical="center"/>
      <protection locked="0"/>
    </xf>
    <xf numFmtId="2" fontId="11" fillId="2" borderId="24" xfId="0" applyNumberFormat="1" applyFont="1" applyFill="1" applyBorder="1" applyAlignment="1" applyProtection="1">
      <alignment horizontal="center" vertical="center"/>
      <protection locked="0"/>
    </xf>
    <xf numFmtId="9" fontId="11" fillId="2" borderId="24" xfId="2" applyFont="1" applyFill="1" applyBorder="1" applyAlignment="1" applyProtection="1">
      <alignment horizontal="center" vertical="center"/>
      <protection locked="0"/>
    </xf>
    <xf numFmtId="1" fontId="11" fillId="2" borderId="24" xfId="0" applyNumberFormat="1" applyFont="1" applyFill="1" applyBorder="1" applyAlignment="1" applyProtection="1">
      <alignment horizontal="center" vertical="center"/>
      <protection locked="0"/>
    </xf>
    <xf numFmtId="2" fontId="11" fillId="2" borderId="24" xfId="0" applyNumberFormat="1" applyFont="1" applyFill="1" applyBorder="1" applyAlignment="1" applyProtection="1">
      <alignment horizontal="center" vertical="center" wrapText="1"/>
    </xf>
    <xf numFmtId="1" fontId="11" fillId="2" borderId="24" xfId="0" applyNumberFormat="1" applyFont="1" applyFill="1" applyBorder="1" applyAlignment="1" applyProtection="1">
      <alignment horizontal="center" vertical="center" wrapText="1"/>
    </xf>
    <xf numFmtId="0" fontId="25" fillId="2" borderId="24" xfId="0" applyFont="1" applyFill="1" applyBorder="1" applyAlignment="1" applyProtection="1">
      <alignment vertical="center" wrapText="1"/>
    </xf>
    <xf numFmtId="0" fontId="23" fillId="2" borderId="25" xfId="0" applyFont="1" applyFill="1" applyBorder="1" applyAlignment="1" applyProtection="1">
      <alignment horizontal="center" vertical="center"/>
    </xf>
    <xf numFmtId="0" fontId="23" fillId="2" borderId="0" xfId="0" applyFont="1" applyFill="1" applyBorder="1" applyAlignment="1" applyProtection="1">
      <alignment vertical="center"/>
    </xf>
    <xf numFmtId="165" fontId="11" fillId="2" borderId="35" xfId="0" applyNumberFormat="1" applyFont="1" applyFill="1" applyBorder="1" applyAlignment="1" applyProtection="1">
      <alignment horizontal="center" vertical="center"/>
    </xf>
    <xf numFmtId="2" fontId="26" fillId="2" borderId="32" xfId="0" applyNumberFormat="1" applyFont="1" applyFill="1" applyBorder="1" applyAlignment="1" applyProtection="1">
      <alignment vertical="center"/>
    </xf>
    <xf numFmtId="0" fontId="26" fillId="2" borderId="0" xfId="0" applyFont="1" applyFill="1" applyBorder="1" applyAlignment="1" applyProtection="1">
      <alignment horizontal="left" vertical="center"/>
    </xf>
    <xf numFmtId="0" fontId="23" fillId="2" borderId="26" xfId="0" applyFont="1" applyFill="1" applyBorder="1" applyAlignment="1" applyProtection="1">
      <alignment vertical="center"/>
    </xf>
    <xf numFmtId="2" fontId="23" fillId="2" borderId="26" xfId="0" applyNumberFormat="1" applyFont="1" applyFill="1" applyBorder="1" applyAlignment="1" applyProtection="1">
      <alignment horizontal="center" vertical="center"/>
    </xf>
    <xf numFmtId="2" fontId="23" fillId="2" borderId="26" xfId="0" applyNumberFormat="1" applyFont="1" applyFill="1" applyBorder="1" applyAlignment="1" applyProtection="1">
      <alignment vertical="center"/>
    </xf>
    <xf numFmtId="2" fontId="23" fillId="2" borderId="0" xfId="0" applyNumberFormat="1" applyFont="1" applyFill="1" applyBorder="1" applyAlignment="1" applyProtection="1">
      <alignment vertical="center"/>
    </xf>
    <xf numFmtId="0" fontId="15" fillId="3" borderId="38" xfId="0" applyFont="1" applyFill="1" applyBorder="1" applyAlignment="1" applyProtection="1">
      <alignment vertical="center"/>
      <protection locked="0"/>
    </xf>
    <xf numFmtId="0" fontId="5" fillId="3" borderId="51" xfId="0" applyFont="1" applyFill="1" applyBorder="1" applyAlignment="1" applyProtection="1">
      <alignment vertical="center"/>
    </xf>
    <xf numFmtId="2" fontId="5" fillId="3" borderId="51" xfId="0" applyNumberFormat="1" applyFont="1" applyFill="1" applyBorder="1" applyAlignment="1" applyProtection="1">
      <alignment vertical="center"/>
    </xf>
    <xf numFmtId="0" fontId="5" fillId="3" borderId="37" xfId="0" applyFont="1" applyFill="1" applyBorder="1" applyAlignment="1" applyProtection="1">
      <alignment vertical="center"/>
    </xf>
    <xf numFmtId="0" fontId="27" fillId="2" borderId="0" xfId="0" applyFont="1" applyFill="1" applyBorder="1" applyAlignment="1" applyProtection="1">
      <alignment vertical="center" wrapText="1"/>
    </xf>
    <xf numFmtId="0" fontId="30" fillId="2" borderId="0" xfId="0" applyFont="1" applyFill="1" applyBorder="1" applyAlignment="1" applyProtection="1">
      <alignment vertical="center" wrapText="1"/>
    </xf>
    <xf numFmtId="0" fontId="27" fillId="2" borderId="0" xfId="0" applyFont="1" applyFill="1" applyBorder="1" applyAlignment="1" applyProtection="1">
      <alignment horizontal="left" vertical="center" wrapText="1"/>
    </xf>
    <xf numFmtId="0" fontId="29" fillId="2" borderId="0" xfId="0" applyFont="1" applyFill="1" applyBorder="1" applyAlignment="1" applyProtection="1">
      <alignment vertical="center"/>
    </xf>
    <xf numFmtId="0" fontId="31" fillId="2" borderId="0" xfId="0" applyFont="1" applyFill="1" applyBorder="1" applyAlignment="1" applyProtection="1">
      <alignment vertical="center"/>
    </xf>
    <xf numFmtId="0" fontId="31" fillId="2" borderId="0" xfId="0" applyFont="1" applyFill="1" applyBorder="1" applyAlignment="1" applyProtection="1">
      <alignment horizontal="center" vertical="center"/>
    </xf>
    <xf numFmtId="0" fontId="31" fillId="2" borderId="0" xfId="0" applyFont="1" applyFill="1" applyBorder="1" applyAlignment="1" applyProtection="1">
      <alignment vertical="center" wrapText="1"/>
    </xf>
    <xf numFmtId="0" fontId="11" fillId="2" borderId="24" xfId="0" applyFont="1" applyFill="1" applyBorder="1" applyAlignment="1" applyProtection="1">
      <alignment vertical="center"/>
    </xf>
    <xf numFmtId="0" fontId="15" fillId="3" borderId="52" xfId="0" applyFont="1" applyFill="1" applyBorder="1" applyAlignment="1" applyProtection="1">
      <alignment vertical="center"/>
      <protection locked="0"/>
    </xf>
    <xf numFmtId="0" fontId="5" fillId="3" borderId="53" xfId="0" applyFont="1" applyFill="1" applyBorder="1" applyAlignment="1" applyProtection="1">
      <alignment vertical="center"/>
    </xf>
    <xf numFmtId="2" fontId="5" fillId="3" borderId="53" xfId="0" applyNumberFormat="1" applyFont="1" applyFill="1" applyBorder="1" applyAlignment="1" applyProtection="1">
      <alignment vertical="center"/>
    </xf>
    <xf numFmtId="0" fontId="5" fillId="3" borderId="54" xfId="0" applyFont="1" applyFill="1" applyBorder="1" applyAlignment="1" applyProtection="1">
      <alignment vertical="center"/>
    </xf>
    <xf numFmtId="0" fontId="15" fillId="3" borderId="2" xfId="0" applyFont="1" applyFill="1" applyBorder="1" applyAlignment="1" applyProtection="1">
      <alignment vertical="center"/>
      <protection locked="0"/>
    </xf>
    <xf numFmtId="0" fontId="5" fillId="3" borderId="2" xfId="0" applyFont="1" applyFill="1" applyBorder="1" applyAlignment="1" applyProtection="1">
      <alignment vertical="center"/>
    </xf>
    <xf numFmtId="2" fontId="5" fillId="3" borderId="2" xfId="0" applyNumberFormat="1" applyFont="1" applyFill="1" applyBorder="1" applyAlignment="1" applyProtection="1">
      <alignment vertical="center"/>
    </xf>
    <xf numFmtId="0" fontId="11" fillId="2" borderId="24" xfId="0" applyFont="1" applyFill="1" applyBorder="1" applyAlignment="1" applyProtection="1">
      <alignment horizontal="center" vertical="center" wrapText="1"/>
    </xf>
    <xf numFmtId="0" fontId="0" fillId="0" borderId="14" xfId="0" applyBorder="1" applyAlignment="1" applyProtection="1">
      <alignment horizontal="center" vertical="center" wrapText="1"/>
      <protection locked="0"/>
    </xf>
    <xf numFmtId="167" fontId="11" fillId="2" borderId="0" xfId="0" applyNumberFormat="1" applyFont="1" applyFill="1" applyBorder="1" applyAlignment="1" applyProtection="1">
      <alignment horizontal="center" vertical="center"/>
    </xf>
    <xf numFmtId="168" fontId="11" fillId="2" borderId="0" xfId="0" applyNumberFormat="1" applyFont="1" applyFill="1" applyBorder="1" applyAlignment="1" applyProtection="1">
      <alignment horizontal="center" vertical="center"/>
    </xf>
    <xf numFmtId="0" fontId="23" fillId="2" borderId="32" xfId="0" applyFont="1" applyFill="1" applyBorder="1" applyAlignment="1" applyProtection="1">
      <alignment vertical="center"/>
    </xf>
    <xf numFmtId="0" fontId="6" fillId="2" borderId="0" xfId="0" applyFont="1" applyFill="1" applyBorder="1" applyAlignment="1" applyProtection="1">
      <alignment horizontal="left" vertical="center" wrapText="1"/>
    </xf>
    <xf numFmtId="0" fontId="27" fillId="2" borderId="0" xfId="0" applyFont="1" applyFill="1" applyBorder="1" applyAlignment="1" applyProtection="1">
      <alignment horizontal="left" vertical="center" wrapText="1"/>
    </xf>
    <xf numFmtId="0" fontId="0" fillId="0" borderId="31" xfId="0" applyFont="1" applyFill="1" applyBorder="1" applyAlignment="1" applyProtection="1">
      <alignment horizontal="left" vertical="center" wrapText="1"/>
      <protection locked="0"/>
    </xf>
    <xf numFmtId="0" fontId="23" fillId="2" borderId="35" xfId="0" applyFont="1" applyFill="1" applyBorder="1" applyAlignment="1" applyProtection="1">
      <alignment vertical="center"/>
    </xf>
    <xf numFmtId="0" fontId="11" fillId="2" borderId="27" xfId="0" applyFont="1" applyFill="1" applyBorder="1" applyAlignment="1" applyProtection="1">
      <alignment horizontal="center" vertical="center" wrapText="1"/>
    </xf>
    <xf numFmtId="2" fontId="35" fillId="2" borderId="3" xfId="0" applyNumberFormat="1" applyFont="1" applyFill="1" applyBorder="1" applyAlignment="1" applyProtection="1">
      <alignment horizontal="center" vertical="center" wrapText="1"/>
    </xf>
    <xf numFmtId="165" fontId="26" fillId="2" borderId="0" xfId="0" applyNumberFormat="1" applyFont="1" applyFill="1" applyBorder="1" applyAlignment="1" applyProtection="1">
      <alignment vertical="center"/>
    </xf>
    <xf numFmtId="168" fontId="11" fillId="2" borderId="61" xfId="0" applyNumberFormat="1" applyFont="1" applyFill="1" applyBorder="1" applyAlignment="1" applyProtection="1">
      <alignment horizontal="center" vertical="center"/>
    </xf>
    <xf numFmtId="166" fontId="6" fillId="2" borderId="24" xfId="1" applyNumberFormat="1" applyFont="1" applyFill="1" applyBorder="1" applyAlignment="1" applyProtection="1">
      <alignment horizontal="center" vertical="center" wrapText="1"/>
    </xf>
    <xf numFmtId="1" fontId="6" fillId="3" borderId="24" xfId="0" applyNumberFormat="1" applyFont="1" applyFill="1" applyBorder="1" applyAlignment="1" applyProtection="1">
      <alignment horizontal="center" vertical="center" wrapText="1"/>
      <protection locked="0"/>
    </xf>
    <xf numFmtId="0" fontId="7" fillId="2" borderId="0" xfId="0" applyFont="1" applyFill="1" applyBorder="1" applyAlignment="1" applyProtection="1">
      <alignment vertical="top"/>
    </xf>
    <xf numFmtId="2" fontId="38" fillId="2" borderId="0" xfId="0" applyNumberFormat="1" applyFont="1" applyFill="1" applyBorder="1" applyAlignment="1" applyProtection="1">
      <alignment vertical="center"/>
    </xf>
    <xf numFmtId="0" fontId="31" fillId="2" borderId="0" xfId="0" applyFont="1" applyFill="1" applyBorder="1" applyAlignment="1" applyProtection="1">
      <alignment horizontal="left" vertical="center" wrapText="1"/>
    </xf>
    <xf numFmtId="0" fontId="31" fillId="2" borderId="24" xfId="0" applyFont="1" applyFill="1" applyBorder="1" applyAlignment="1" applyProtection="1">
      <alignment horizontal="center" vertical="center"/>
    </xf>
    <xf numFmtId="0" fontId="31" fillId="2" borderId="24" xfId="0" applyFont="1" applyFill="1" applyBorder="1" applyAlignment="1" applyProtection="1">
      <alignment vertical="center"/>
    </xf>
    <xf numFmtId="0" fontId="39" fillId="2" borderId="24" xfId="0" applyFont="1" applyFill="1" applyBorder="1" applyAlignment="1" applyProtection="1">
      <alignment horizontal="center" vertical="center" wrapText="1"/>
    </xf>
    <xf numFmtId="0" fontId="31" fillId="3" borderId="0" xfId="0" applyFont="1" applyFill="1" applyBorder="1" applyAlignment="1" applyProtection="1">
      <alignment horizontal="center" vertical="center"/>
      <protection locked="0"/>
    </xf>
    <xf numFmtId="0" fontId="11" fillId="2" borderId="24" xfId="0" applyFont="1" applyFill="1" applyBorder="1" applyAlignment="1" applyProtection="1">
      <alignment horizontal="center" vertical="center" wrapText="1"/>
    </xf>
    <xf numFmtId="0" fontId="31" fillId="2" borderId="0" xfId="0" applyFont="1" applyFill="1" applyBorder="1" applyAlignment="1" applyProtection="1">
      <alignment horizontal="left" vertical="center" wrapText="1"/>
    </xf>
    <xf numFmtId="0" fontId="4" fillId="2" borderId="0" xfId="0" applyFont="1" applyFill="1" applyBorder="1" applyAlignment="1" applyProtection="1">
      <alignment horizontal="left" vertical="center" wrapText="1"/>
    </xf>
    <xf numFmtId="0" fontId="15" fillId="0" borderId="36" xfId="0" applyFont="1" applyBorder="1" applyAlignment="1" applyProtection="1">
      <alignment vertical="center"/>
    </xf>
    <xf numFmtId="0" fontId="15" fillId="0" borderId="36" xfId="0" applyFont="1" applyBorder="1" applyAlignment="1" applyProtection="1">
      <alignment horizontal="center" vertical="center"/>
    </xf>
    <xf numFmtId="1" fontId="48" fillId="2" borderId="24" xfId="0" applyNumberFormat="1" applyFont="1" applyFill="1" applyBorder="1" applyAlignment="1" applyProtection="1">
      <alignment horizontal="center" vertical="center" wrapText="1"/>
    </xf>
    <xf numFmtId="0" fontId="31" fillId="2" borderId="63" xfId="0" applyFont="1" applyFill="1" applyBorder="1" applyAlignment="1" applyProtection="1">
      <alignment horizontal="left" vertical="center"/>
    </xf>
    <xf numFmtId="0" fontId="31" fillId="2" borderId="64" xfId="0" applyFont="1" applyFill="1" applyBorder="1" applyAlignment="1" applyProtection="1">
      <alignment horizontal="left" vertical="center"/>
    </xf>
    <xf numFmtId="0" fontId="31" fillId="2" borderId="65" xfId="0" applyFont="1" applyFill="1" applyBorder="1" applyAlignment="1" applyProtection="1">
      <alignment horizontal="left" vertical="center"/>
    </xf>
    <xf numFmtId="0" fontId="5" fillId="3" borderId="28" xfId="0" applyFont="1" applyFill="1" applyBorder="1" applyAlignment="1" applyProtection="1">
      <alignment vertical="top"/>
      <protection locked="0"/>
    </xf>
    <xf numFmtId="0" fontId="0" fillId="3" borderId="29" xfId="0" applyFill="1" applyBorder="1" applyAlignment="1" applyProtection="1">
      <alignment vertical="top"/>
      <protection locked="0"/>
    </xf>
    <xf numFmtId="0" fontId="0" fillId="3" borderId="30" xfId="0" applyFill="1" applyBorder="1" applyAlignment="1" applyProtection="1">
      <alignment vertical="top"/>
      <protection locked="0"/>
    </xf>
    <xf numFmtId="0" fontId="11" fillId="2" borderId="21" xfId="0" applyFont="1" applyFill="1" applyBorder="1" applyAlignment="1" applyProtection="1">
      <alignment horizontal="center" vertical="center" wrapText="1"/>
    </xf>
    <xf numFmtId="0" fontId="11" fillId="2" borderId="22" xfId="0" applyFont="1" applyFill="1" applyBorder="1" applyAlignment="1" applyProtection="1">
      <alignment horizontal="center" vertical="center" wrapText="1"/>
    </xf>
    <xf numFmtId="0" fontId="11" fillId="2" borderId="23" xfId="0" applyFont="1" applyFill="1" applyBorder="1" applyAlignment="1" applyProtection="1">
      <alignment horizontal="center" vertical="center" wrapText="1"/>
    </xf>
    <xf numFmtId="0" fontId="11" fillId="2" borderId="24" xfId="0" applyFont="1" applyFill="1" applyBorder="1" applyAlignment="1" applyProtection="1">
      <alignment horizontal="center" vertical="center"/>
    </xf>
    <xf numFmtId="0" fontId="23" fillId="0" borderId="24" xfId="0" applyFont="1" applyBorder="1" applyAlignment="1">
      <alignment horizontal="center" vertical="center"/>
    </xf>
    <xf numFmtId="0" fontId="8" fillId="0" borderId="6" xfId="0" applyFont="1" applyBorder="1" applyAlignment="1" applyProtection="1">
      <alignment horizontal="left" vertical="center" wrapText="1" indent="1"/>
      <protection locked="0"/>
    </xf>
    <xf numFmtId="0" fontId="0" fillId="0" borderId="7" xfId="0" applyBorder="1" applyAlignment="1" applyProtection="1">
      <alignment horizontal="left" vertical="center" wrapText="1" indent="1"/>
      <protection locked="0"/>
    </xf>
    <xf numFmtId="0" fontId="0" fillId="0" borderId="39" xfId="0" applyBorder="1" applyAlignment="1" applyProtection="1">
      <alignment horizontal="left" vertical="center" wrapText="1" indent="1"/>
      <protection locked="0"/>
    </xf>
    <xf numFmtId="0" fontId="0" fillId="0" borderId="6" xfId="0" applyBorder="1" applyAlignment="1" applyProtection="1">
      <alignment horizontal="left" vertical="center" wrapText="1" indent="1"/>
      <protection locked="0"/>
    </xf>
    <xf numFmtId="0" fontId="6" fillId="2" borderId="0" xfId="0" applyFont="1" applyFill="1" applyBorder="1" applyAlignment="1" applyProtection="1">
      <alignment horizontal="left" vertical="center" wrapText="1"/>
    </xf>
    <xf numFmtId="0" fontId="11" fillId="2" borderId="31" xfId="0" applyFont="1" applyFill="1" applyBorder="1" applyAlignment="1" applyProtection="1">
      <alignment horizontal="center" vertical="center"/>
    </xf>
    <xf numFmtId="0" fontId="11" fillId="2" borderId="32" xfId="0" applyFont="1" applyFill="1" applyBorder="1" applyAlignment="1" applyProtection="1">
      <alignment horizontal="center" vertical="center"/>
    </xf>
    <xf numFmtId="0" fontId="11" fillId="2" borderId="31" xfId="0" applyFont="1" applyFill="1" applyBorder="1" applyAlignment="1" applyProtection="1">
      <alignment horizontal="center" vertical="center" wrapText="1"/>
    </xf>
    <xf numFmtId="0" fontId="11" fillId="2" borderId="35" xfId="0" applyFont="1" applyFill="1" applyBorder="1" applyAlignment="1" applyProtection="1">
      <alignment horizontal="center" vertical="center" wrapText="1"/>
    </xf>
    <xf numFmtId="170" fontId="0" fillId="0" borderId="41" xfId="0" applyNumberFormat="1" applyBorder="1" applyAlignment="1" applyProtection="1">
      <alignment horizontal="left" vertical="center" wrapText="1"/>
      <protection locked="0"/>
    </xf>
    <xf numFmtId="0" fontId="0" fillId="0" borderId="42" xfId="0" applyBorder="1" applyAlignment="1" applyProtection="1">
      <alignment horizontal="left" vertical="center" wrapText="1"/>
      <protection locked="0"/>
    </xf>
    <xf numFmtId="0" fontId="0" fillId="0" borderId="43" xfId="0" applyBorder="1" applyAlignment="1" applyProtection="1">
      <alignment horizontal="left" vertical="center" wrapText="1"/>
      <protection locked="0"/>
    </xf>
    <xf numFmtId="0" fontId="27" fillId="2" borderId="0" xfId="0" applyFont="1" applyFill="1" applyBorder="1" applyAlignment="1" applyProtection="1">
      <alignment horizontal="left" vertical="center" wrapText="1"/>
    </xf>
    <xf numFmtId="0" fontId="0" fillId="0" borderId="44" xfId="0" applyFill="1" applyBorder="1" applyAlignment="1" applyProtection="1">
      <alignment horizontal="left" vertical="top" indent="1"/>
      <protection locked="0"/>
    </xf>
    <xf numFmtId="0" fontId="0" fillId="0" borderId="9" xfId="0" applyFill="1" applyBorder="1" applyAlignment="1" applyProtection="1">
      <alignment horizontal="left" vertical="top" indent="1"/>
      <protection locked="0"/>
    </xf>
    <xf numFmtId="0" fontId="0" fillId="0" borderId="45" xfId="0" applyFill="1" applyBorder="1" applyAlignment="1" applyProtection="1">
      <alignment horizontal="left" vertical="top" indent="1"/>
      <protection locked="0"/>
    </xf>
    <xf numFmtId="0" fontId="0" fillId="0" borderId="46" xfId="0" applyFill="1" applyBorder="1" applyAlignment="1" applyProtection="1">
      <alignment horizontal="left" vertical="top" indent="1"/>
      <protection locked="0"/>
    </xf>
    <xf numFmtId="0" fontId="0" fillId="0" borderId="0" xfId="0" applyFill="1" applyBorder="1" applyAlignment="1" applyProtection="1">
      <alignment horizontal="left" vertical="top" indent="1"/>
      <protection locked="0"/>
    </xf>
    <xf numFmtId="0" fontId="0" fillId="0" borderId="47" xfId="0" applyFill="1" applyBorder="1" applyAlignment="1" applyProtection="1">
      <alignment horizontal="left" vertical="top" indent="1"/>
      <protection locked="0"/>
    </xf>
    <xf numFmtId="0" fontId="0" fillId="0" borderId="46" xfId="0" applyBorder="1" applyAlignment="1" applyProtection="1">
      <alignment horizontal="left" vertical="top" indent="1"/>
      <protection locked="0"/>
    </xf>
    <xf numFmtId="0" fontId="0" fillId="0" borderId="0" xfId="0" applyBorder="1" applyAlignment="1" applyProtection="1">
      <alignment horizontal="left" vertical="top" indent="1"/>
      <protection locked="0"/>
    </xf>
    <xf numFmtId="0" fontId="0" fillId="0" borderId="47" xfId="0" applyBorder="1" applyAlignment="1" applyProtection="1">
      <alignment horizontal="left" vertical="top" indent="1"/>
      <protection locked="0"/>
    </xf>
    <xf numFmtId="0" fontId="0" fillId="0" borderId="48" xfId="0" applyBorder="1" applyAlignment="1" applyProtection="1">
      <alignment horizontal="left" vertical="top" indent="1"/>
      <protection locked="0"/>
    </xf>
    <xf numFmtId="0" fontId="0" fillId="0" borderId="14" xfId="0" applyBorder="1" applyAlignment="1" applyProtection="1">
      <alignment horizontal="left" vertical="top" indent="1"/>
      <protection locked="0"/>
    </xf>
    <xf numFmtId="0" fontId="0" fillId="0" borderId="49" xfId="0" applyBorder="1" applyAlignment="1" applyProtection="1">
      <alignment horizontal="left" vertical="top" indent="1"/>
      <protection locked="0"/>
    </xf>
    <xf numFmtId="0" fontId="11" fillId="2" borderId="58" xfId="0" applyFont="1" applyFill="1" applyBorder="1" applyAlignment="1" applyProtection="1">
      <alignment horizontal="center" vertical="center" wrapText="1"/>
    </xf>
    <xf numFmtId="0" fontId="11" fillId="2" borderId="59" xfId="0" applyFont="1" applyFill="1" applyBorder="1" applyAlignment="1" applyProtection="1">
      <alignment horizontal="center" vertical="center" wrapText="1"/>
    </xf>
    <xf numFmtId="0" fontId="11" fillId="2" borderId="60" xfId="0" applyFont="1" applyFill="1" applyBorder="1" applyAlignment="1" applyProtection="1">
      <alignment horizontal="center" vertical="center" wrapText="1"/>
    </xf>
    <xf numFmtId="0" fontId="11" fillId="2" borderId="24" xfId="0" applyFont="1" applyFill="1" applyBorder="1" applyAlignment="1" applyProtection="1">
      <alignment horizontal="center" vertical="center" wrapText="1"/>
    </xf>
    <xf numFmtId="0" fontId="19" fillId="0" borderId="1" xfId="0" applyFont="1" applyBorder="1" applyAlignment="1" applyProtection="1">
      <alignment horizontal="center" vertical="center" wrapText="1"/>
    </xf>
    <xf numFmtId="0" fontId="19" fillId="0" borderId="2" xfId="0" applyFont="1" applyBorder="1" applyAlignment="1" applyProtection="1">
      <alignment horizontal="center" vertical="center" wrapText="1"/>
    </xf>
    <xf numFmtId="0" fontId="20" fillId="0" borderId="2" xfId="0" applyFont="1" applyBorder="1" applyAlignment="1" applyProtection="1">
      <alignment vertical="center" wrapText="1"/>
    </xf>
    <xf numFmtId="0" fontId="20" fillId="0" borderId="3" xfId="0" applyFont="1" applyBorder="1" applyAlignment="1" applyProtection="1">
      <alignment vertical="center" wrapText="1"/>
    </xf>
    <xf numFmtId="164" fontId="8" fillId="0" borderId="17" xfId="0" applyNumberFormat="1" applyFont="1" applyBorder="1" applyAlignment="1" applyProtection="1">
      <alignment horizontal="left" vertical="center" wrapText="1" indent="1"/>
      <protection locked="0"/>
    </xf>
    <xf numFmtId="164" fontId="8" fillId="0" borderId="18" xfId="0" applyNumberFormat="1" applyFont="1" applyBorder="1" applyAlignment="1" applyProtection="1">
      <alignment horizontal="left" vertical="center" wrapText="1" indent="1"/>
      <protection locked="0"/>
    </xf>
    <xf numFmtId="0" fontId="8" fillId="0" borderId="33" xfId="0" applyFont="1" applyBorder="1" applyAlignment="1" applyProtection="1">
      <alignment horizontal="left" vertical="center" wrapText="1" indent="1"/>
      <protection locked="0"/>
    </xf>
    <xf numFmtId="170" fontId="0" fillId="0" borderId="17" xfId="0" applyNumberFormat="1" applyBorder="1" applyAlignment="1" applyProtection="1">
      <alignment horizontal="left" vertical="center" wrapText="1"/>
      <protection locked="0"/>
    </xf>
    <xf numFmtId="170" fontId="0" fillId="0" borderId="18" xfId="0" applyNumberFormat="1" applyBorder="1" applyAlignment="1" applyProtection="1">
      <alignment horizontal="left" vertical="center" wrapText="1"/>
      <protection locked="0"/>
    </xf>
    <xf numFmtId="170" fontId="0" fillId="0" borderId="34" xfId="0" applyNumberFormat="1" applyBorder="1" applyAlignment="1" applyProtection="1">
      <alignment horizontal="left" vertical="center" wrapText="1"/>
      <protection locked="0"/>
    </xf>
    <xf numFmtId="0" fontId="22" fillId="0" borderId="14" xfId="0" applyFont="1" applyBorder="1" applyAlignment="1" applyProtection="1">
      <alignment vertical="center" wrapText="1"/>
    </xf>
    <xf numFmtId="0" fontId="0" fillId="0" borderId="14" xfId="0" applyBorder="1" applyAlignment="1">
      <alignment vertical="center" wrapText="1"/>
    </xf>
    <xf numFmtId="0" fontId="4" fillId="2" borderId="0" xfId="0" applyFont="1" applyFill="1" applyBorder="1" applyAlignment="1" applyProtection="1">
      <alignment horizontal="left" vertical="center" wrapText="1"/>
    </xf>
    <xf numFmtId="0" fontId="0" fillId="0" borderId="0" xfId="0" applyAlignment="1">
      <alignment horizontal="left" vertical="center" wrapText="1"/>
    </xf>
    <xf numFmtId="0" fontId="32" fillId="3" borderId="25" xfId="0" applyFont="1" applyFill="1" applyBorder="1" applyAlignment="1" applyProtection="1">
      <alignment vertical="center"/>
    </xf>
    <xf numFmtId="0" fontId="29" fillId="3" borderId="26" xfId="0" applyFont="1" applyFill="1" applyBorder="1" applyAlignment="1">
      <alignment vertical="center"/>
    </xf>
    <xf numFmtId="0" fontId="29" fillId="3" borderId="27" xfId="0" applyFont="1" applyFill="1" applyBorder="1" applyAlignment="1">
      <alignment vertical="center"/>
    </xf>
    <xf numFmtId="0" fontId="27" fillId="2" borderId="0" xfId="0" applyFont="1" applyFill="1" applyBorder="1" applyAlignment="1" applyProtection="1">
      <alignment horizontal="left" vertical="center"/>
    </xf>
    <xf numFmtId="170" fontId="0" fillId="0" borderId="19" xfId="0" applyNumberFormat="1" applyBorder="1" applyAlignment="1" applyProtection="1">
      <alignment horizontal="left" vertical="center" wrapText="1"/>
      <protection locked="0"/>
    </xf>
    <xf numFmtId="49" fontId="8" fillId="2" borderId="55" xfId="0" applyNumberFormat="1" applyFont="1" applyFill="1" applyBorder="1" applyAlignment="1" applyProtection="1">
      <alignment horizontal="center" vertical="center" wrapText="1"/>
    </xf>
    <xf numFmtId="49" fontId="8" fillId="2" borderId="56" xfId="0" applyNumberFormat="1" applyFont="1" applyFill="1" applyBorder="1" applyAlignment="1" applyProtection="1">
      <alignment horizontal="center" vertical="center" wrapText="1"/>
    </xf>
    <xf numFmtId="49" fontId="8" fillId="2" borderId="57" xfId="0" applyNumberFormat="1" applyFont="1" applyFill="1" applyBorder="1" applyAlignment="1" applyProtection="1">
      <alignment horizontal="center" vertical="center" wrapText="1"/>
    </xf>
    <xf numFmtId="0" fontId="38" fillId="2" borderId="62" xfId="0" applyFont="1" applyFill="1" applyBorder="1" applyAlignment="1" applyProtection="1">
      <alignment horizontal="left" vertical="center" wrapText="1"/>
    </xf>
    <xf numFmtId="0" fontId="38" fillId="2" borderId="62" xfId="0" applyFont="1" applyFill="1" applyBorder="1" applyAlignment="1" applyProtection="1">
      <alignment horizontal="left" vertical="center"/>
    </xf>
    <xf numFmtId="0" fontId="31" fillId="2" borderId="0" xfId="0" applyFont="1" applyFill="1" applyBorder="1" applyAlignment="1" applyProtection="1">
      <alignment horizontal="left" vertical="center" wrapText="1"/>
    </xf>
  </cellXfs>
  <cellStyles count="3">
    <cellStyle name="Milliers" xfId="1" builtinId="3"/>
    <cellStyle name="Normal" xfId="0" builtinId="0"/>
    <cellStyle name="Pourcentage" xfId="2" builtinId="5"/>
  </cellStyles>
  <dxfs count="35">
    <dxf>
      <font>
        <color rgb="FF9C0006"/>
      </font>
      <fill>
        <patternFill>
          <bgColor rgb="FFFFC7CE"/>
        </patternFill>
      </fill>
    </dxf>
    <dxf>
      <font>
        <color rgb="FF9C0006"/>
      </font>
      <fill>
        <patternFill>
          <bgColor rgb="FFFFC7CE"/>
        </patternFill>
      </fill>
    </dxf>
    <dxf>
      <font>
        <color rgb="FFFF0000"/>
      </font>
      <fill>
        <patternFill>
          <bgColor rgb="FFFF0000"/>
        </patternFill>
      </fill>
    </dxf>
    <dxf>
      <font>
        <b/>
        <i val="0"/>
        <color rgb="FFFF0000"/>
      </font>
    </dxf>
    <dxf>
      <font>
        <color rgb="FF9C0006"/>
      </font>
      <fill>
        <patternFill>
          <bgColor rgb="FFFFC7CE"/>
        </patternFill>
      </fill>
    </dxf>
    <dxf>
      <font>
        <color rgb="FFFF000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dxf>
    <dxf>
      <font>
        <color rgb="FF00B05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A9FDC9"/>
      <color rgb="FFCEFEDD"/>
      <color rgb="FFCCFF99"/>
      <color rgb="FFCCFFCC"/>
      <color rgb="FF99FF99"/>
      <color rgb="FF99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1"/>
          <c:tx>
            <c:strRef>
              <c:f>'Respect de la VLEP 8h'!$BG$42</c:f>
              <c:strCache>
                <c:ptCount val="1"/>
                <c:pt idx="0">
                  <c:v>Niveaux d'exposition cumulés</c:v>
                </c:pt>
              </c:strCache>
            </c:strRef>
          </c:tx>
          <c:spPr>
            <a:ln w="28575">
              <a:noFill/>
            </a:ln>
          </c:spPr>
          <c:cat>
            <c:multiLvlStrRef>
              <c:f>'Respect de la VLEP 8h'!$BE$43:$BG$49</c:f>
              <c:multiLvlStrCache>
                <c:ptCount val="7"/>
                <c:lvl>
                  <c:pt idx="0">
                    <c:v>0,00</c:v>
                  </c:pt>
                  <c:pt idx="1">
                    <c:v>0,00</c:v>
                  </c:pt>
                  <c:pt idx="2">
                    <c:v>0,00</c:v>
                  </c:pt>
                  <c:pt idx="3">
                    <c:v>0,00</c:v>
                  </c:pt>
                  <c:pt idx="4">
                    <c:v>0,00</c:v>
                  </c:pt>
                  <c:pt idx="5">
                    <c:v>0,00</c:v>
                  </c:pt>
                  <c:pt idx="6">
                    <c:v>0,00</c:v>
                  </c:pt>
                </c:lvl>
                <c:lvl>
                  <c:pt idx="0">
                    <c:v>0,00</c:v>
                  </c:pt>
                  <c:pt idx="4">
                    <c:v>0,00</c:v>
                  </c:pt>
                </c:lvl>
                <c:lvl>
                  <c:pt idx="0">
                    <c:v>1</c:v>
                  </c:pt>
                  <c:pt idx="1">
                    <c:v>2</c:v>
                  </c:pt>
                  <c:pt idx="2">
                    <c:v>3</c:v>
                  </c:pt>
                  <c:pt idx="3">
                    <c:v>4</c:v>
                  </c:pt>
                  <c:pt idx="4">
                    <c:v>5</c:v>
                  </c:pt>
                  <c:pt idx="5">
                    <c:v>6</c:v>
                  </c:pt>
                  <c:pt idx="6">
                    <c:v>7</c:v>
                  </c:pt>
                </c:lvl>
              </c:multiLvlStrCache>
            </c:multiLvlStrRef>
          </c:cat>
          <c:val>
            <c:numRef>
              <c:f>'Respect de la VLEP 8h'!$BG$43:$BG$49</c:f>
              <c:numCache>
                <c:formatCode>0.00</c:formatCode>
                <c:ptCount val="7"/>
                <c:pt idx="0">
                  <c:v>0</c:v>
                </c:pt>
                <c:pt idx="1">
                  <c:v>0</c:v>
                </c:pt>
                <c:pt idx="2">
                  <c:v>0</c:v>
                </c:pt>
                <c:pt idx="3">
                  <c:v>0</c:v>
                </c:pt>
                <c:pt idx="4">
                  <c:v>0</c:v>
                </c:pt>
                <c:pt idx="5">
                  <c:v>0</c:v>
                </c:pt>
                <c:pt idx="6">
                  <c:v>0</c:v>
                </c:pt>
              </c:numCache>
            </c:numRef>
          </c:val>
        </c:ser>
        <c:dLbls>
          <c:showLegendKey val="0"/>
          <c:showVal val="0"/>
          <c:showCatName val="0"/>
          <c:showSerName val="0"/>
          <c:showPercent val="0"/>
          <c:showBubbleSize val="0"/>
        </c:dLbls>
        <c:axId val="89849856"/>
        <c:axId val="89851392"/>
      </c:areaChart>
      <c:lineChart>
        <c:grouping val="standard"/>
        <c:varyColors val="0"/>
        <c:ser>
          <c:idx val="1"/>
          <c:order val="0"/>
          <c:tx>
            <c:strRef>
              <c:f>'Respect de la VLEP 8h'!$BI$42</c:f>
              <c:strCache>
                <c:ptCount val="1"/>
                <c:pt idx="0">
                  <c:v>VLEP 8h</c:v>
                </c:pt>
              </c:strCache>
            </c:strRef>
          </c:tx>
          <c:spPr>
            <a:ln>
              <a:solidFill>
                <a:srgbClr val="FF0000"/>
              </a:solidFill>
            </a:ln>
          </c:spPr>
          <c:marker>
            <c:symbol val="none"/>
          </c:marker>
          <c:cat>
            <c:multiLvlStrRef>
              <c:f>'Respect de la VLEP 8h'!$BE$43:$BG$49</c:f>
              <c:multiLvlStrCache>
                <c:ptCount val="7"/>
                <c:lvl>
                  <c:pt idx="0">
                    <c:v>0,00</c:v>
                  </c:pt>
                  <c:pt idx="1">
                    <c:v>0,00</c:v>
                  </c:pt>
                  <c:pt idx="2">
                    <c:v>0,00</c:v>
                  </c:pt>
                  <c:pt idx="3">
                    <c:v>0,00</c:v>
                  </c:pt>
                  <c:pt idx="4">
                    <c:v>0,00</c:v>
                  </c:pt>
                  <c:pt idx="5">
                    <c:v>0,00</c:v>
                  </c:pt>
                  <c:pt idx="6">
                    <c:v>0,00</c:v>
                  </c:pt>
                </c:lvl>
                <c:lvl>
                  <c:pt idx="0">
                    <c:v>0,00</c:v>
                  </c:pt>
                  <c:pt idx="4">
                    <c:v>0,00</c:v>
                  </c:pt>
                </c:lvl>
                <c:lvl>
                  <c:pt idx="0">
                    <c:v>1</c:v>
                  </c:pt>
                  <c:pt idx="1">
                    <c:v>2</c:v>
                  </c:pt>
                  <c:pt idx="2">
                    <c:v>3</c:v>
                  </c:pt>
                  <c:pt idx="3">
                    <c:v>4</c:v>
                  </c:pt>
                  <c:pt idx="4">
                    <c:v>5</c:v>
                  </c:pt>
                  <c:pt idx="5">
                    <c:v>6</c:v>
                  </c:pt>
                  <c:pt idx="6">
                    <c:v>7</c:v>
                  </c:pt>
                </c:lvl>
              </c:multiLvlStrCache>
            </c:multiLvlStrRef>
          </c:cat>
          <c:val>
            <c:numRef>
              <c:f>'Respect de la VLEP 8h'!$BI$43:$BI$49</c:f>
              <c:numCache>
                <c:formatCode>0.00</c:formatCode>
                <c:ptCount val="7"/>
                <c:pt idx="0">
                  <c:v>10</c:v>
                </c:pt>
                <c:pt idx="1">
                  <c:v>10</c:v>
                </c:pt>
                <c:pt idx="2">
                  <c:v>10</c:v>
                </c:pt>
                <c:pt idx="3">
                  <c:v>10</c:v>
                </c:pt>
                <c:pt idx="4">
                  <c:v>10</c:v>
                </c:pt>
                <c:pt idx="5">
                  <c:v>10</c:v>
                </c:pt>
                <c:pt idx="6">
                  <c:v>10</c:v>
                </c:pt>
              </c:numCache>
            </c:numRef>
          </c:val>
          <c:smooth val="0"/>
        </c:ser>
        <c:dLbls>
          <c:showLegendKey val="0"/>
          <c:showVal val="0"/>
          <c:showCatName val="0"/>
          <c:showSerName val="0"/>
          <c:showPercent val="0"/>
          <c:showBubbleSize val="0"/>
        </c:dLbls>
        <c:marker val="1"/>
        <c:smooth val="0"/>
        <c:axId val="89849856"/>
        <c:axId val="89851392"/>
      </c:lineChart>
      <c:catAx>
        <c:axId val="89849856"/>
        <c:scaling>
          <c:orientation val="minMax"/>
        </c:scaling>
        <c:delete val="0"/>
        <c:axPos val="b"/>
        <c:majorTickMark val="out"/>
        <c:minorTickMark val="none"/>
        <c:tickLblPos val="nextTo"/>
        <c:txPr>
          <a:bodyPr/>
          <a:lstStyle/>
          <a:p>
            <a:pPr>
              <a:defRPr sz="1000"/>
            </a:pPr>
            <a:endParaRPr lang="fr-FR"/>
          </a:p>
        </c:txPr>
        <c:crossAx val="89851392"/>
        <c:crosses val="autoZero"/>
        <c:auto val="1"/>
        <c:lblAlgn val="ctr"/>
        <c:lblOffset val="100"/>
        <c:noMultiLvlLbl val="0"/>
      </c:catAx>
      <c:valAx>
        <c:axId val="89851392"/>
        <c:scaling>
          <c:orientation val="minMax"/>
        </c:scaling>
        <c:delete val="0"/>
        <c:axPos val="l"/>
        <c:minorGridlines>
          <c:spPr>
            <a:ln>
              <a:solidFill>
                <a:schemeClr val="bg1">
                  <a:lumMod val="50000"/>
                </a:schemeClr>
              </a:solidFill>
            </a:ln>
          </c:spPr>
        </c:minorGridlines>
        <c:title>
          <c:tx>
            <c:rich>
              <a:bodyPr rot="-5400000" vert="horz"/>
              <a:lstStyle/>
              <a:p>
                <a:pPr>
                  <a:defRPr sz="1000"/>
                </a:pPr>
                <a:r>
                  <a:rPr lang="en-US" sz="1000"/>
                  <a:t>Empoussièrement en f/l</a:t>
                </a:r>
              </a:p>
            </c:rich>
          </c:tx>
          <c:layout>
            <c:manualLayout>
              <c:xMode val="edge"/>
              <c:yMode val="edge"/>
              <c:x val="1.0707384018258766E-2"/>
              <c:y val="0.18146733235632612"/>
            </c:manualLayout>
          </c:layout>
          <c:overlay val="0"/>
        </c:title>
        <c:numFmt formatCode="0" sourceLinked="0"/>
        <c:majorTickMark val="out"/>
        <c:minorTickMark val="none"/>
        <c:tickLblPos val="nextTo"/>
        <c:spPr>
          <a:ln w="6350">
            <a:prstDash val="sysDot"/>
          </a:ln>
        </c:spPr>
        <c:txPr>
          <a:bodyPr/>
          <a:lstStyle/>
          <a:p>
            <a:pPr>
              <a:defRPr sz="1000"/>
            </a:pPr>
            <a:endParaRPr lang="fr-FR"/>
          </a:p>
        </c:txPr>
        <c:crossAx val="89849856"/>
        <c:crosses val="autoZero"/>
        <c:crossBetween val="between"/>
        <c:majorUnit val="2"/>
        <c:minorUnit val="1"/>
      </c:valAx>
      <c:spPr>
        <a:noFill/>
      </c:spPr>
    </c:plotArea>
    <c:legend>
      <c:legendPos val="r"/>
      <c:layout/>
      <c:overlay val="0"/>
      <c:txPr>
        <a:bodyPr/>
        <a:lstStyle/>
        <a:p>
          <a:pPr>
            <a:defRPr sz="1000"/>
          </a:pPr>
          <a:endParaRPr lang="fr-FR"/>
        </a:p>
      </c:txPr>
    </c:legend>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774774948003294E-2"/>
          <c:y val="4.4454533273430914E-2"/>
          <c:w val="0.65943616022356177"/>
          <c:h val="0.85523854563224644"/>
        </c:manualLayout>
      </c:layout>
      <c:areaChart>
        <c:grouping val="standard"/>
        <c:varyColors val="0"/>
        <c:ser>
          <c:idx val="2"/>
          <c:order val="0"/>
          <c:tx>
            <c:strRef>
              <c:f>'Respect de la VLEP 8h'!$BB$42</c:f>
              <c:strCache>
                <c:ptCount val="1"/>
                <c:pt idx="0">
                  <c:v>Durée cumulée en zone</c:v>
                </c:pt>
              </c:strCache>
            </c:strRef>
          </c:tx>
          <c:spPr>
            <a:ln w="28575">
              <a:noFill/>
            </a:ln>
          </c:spPr>
          <c:cat>
            <c:numRef>
              <c:f>'Respect de la VLEP 8h'!$AY$43:$AY$49</c:f>
              <c:numCache>
                <c:formatCode>General</c:formatCode>
                <c:ptCount val="7"/>
                <c:pt idx="0">
                  <c:v>1</c:v>
                </c:pt>
                <c:pt idx="1">
                  <c:v>2</c:v>
                </c:pt>
                <c:pt idx="2">
                  <c:v>3</c:v>
                </c:pt>
                <c:pt idx="3">
                  <c:v>4</c:v>
                </c:pt>
                <c:pt idx="4">
                  <c:v>5</c:v>
                </c:pt>
                <c:pt idx="5">
                  <c:v>6</c:v>
                </c:pt>
                <c:pt idx="6">
                  <c:v>7</c:v>
                </c:pt>
              </c:numCache>
            </c:numRef>
          </c:cat>
          <c:val>
            <c:numRef>
              <c:f>'Respect de la VLEP 8h'!$BB$43:$BB$49</c:f>
              <c:numCache>
                <c:formatCode>0.0</c:formatCode>
                <c:ptCount val="7"/>
                <c:pt idx="0">
                  <c:v>2</c:v>
                </c:pt>
                <c:pt idx="1">
                  <c:v>2</c:v>
                </c:pt>
                <c:pt idx="2">
                  <c:v>4</c:v>
                </c:pt>
                <c:pt idx="3">
                  <c:v>4</c:v>
                </c:pt>
                <c:pt idx="4">
                  <c:v>6</c:v>
                </c:pt>
                <c:pt idx="5">
                  <c:v>6</c:v>
                </c:pt>
                <c:pt idx="6">
                  <c:v>6</c:v>
                </c:pt>
              </c:numCache>
            </c:numRef>
          </c:val>
        </c:ser>
        <c:dLbls>
          <c:showLegendKey val="0"/>
          <c:showVal val="0"/>
          <c:showCatName val="0"/>
          <c:showSerName val="0"/>
          <c:showPercent val="0"/>
          <c:showBubbleSize val="0"/>
        </c:dLbls>
        <c:axId val="89877120"/>
        <c:axId val="89887104"/>
      </c:areaChart>
      <c:lineChart>
        <c:grouping val="standard"/>
        <c:varyColors val="0"/>
        <c:ser>
          <c:idx val="3"/>
          <c:order val="1"/>
          <c:tx>
            <c:strRef>
              <c:f>'Respect de la VLEP 8h'!$BC$42</c:f>
              <c:strCache>
                <c:ptCount val="1"/>
                <c:pt idx="0">
                  <c:v>Durée maximale quotidienne</c:v>
                </c:pt>
              </c:strCache>
            </c:strRef>
          </c:tx>
          <c:spPr>
            <a:ln>
              <a:solidFill>
                <a:srgbClr val="FF0000"/>
              </a:solidFill>
            </a:ln>
          </c:spPr>
          <c:marker>
            <c:symbol val="none"/>
          </c:marker>
          <c:cat>
            <c:numRef>
              <c:f>'Respect de la VLEP 8h'!$AY$43:$AY$49</c:f>
              <c:numCache>
                <c:formatCode>General</c:formatCode>
                <c:ptCount val="7"/>
                <c:pt idx="0">
                  <c:v>1</c:v>
                </c:pt>
                <c:pt idx="1">
                  <c:v>2</c:v>
                </c:pt>
                <c:pt idx="2">
                  <c:v>3</c:v>
                </c:pt>
                <c:pt idx="3">
                  <c:v>4</c:v>
                </c:pt>
                <c:pt idx="4">
                  <c:v>5</c:v>
                </c:pt>
                <c:pt idx="5">
                  <c:v>6</c:v>
                </c:pt>
                <c:pt idx="6">
                  <c:v>7</c:v>
                </c:pt>
              </c:numCache>
            </c:numRef>
          </c:cat>
          <c:val>
            <c:numRef>
              <c:f>'Respect de la VLEP 8h'!$BC$43:$BC$49</c:f>
              <c:numCache>
                <c:formatCode>0.0</c:formatCode>
                <c:ptCount val="7"/>
                <c:pt idx="0">
                  <c:v>6</c:v>
                </c:pt>
                <c:pt idx="1">
                  <c:v>6</c:v>
                </c:pt>
                <c:pt idx="2">
                  <c:v>6</c:v>
                </c:pt>
                <c:pt idx="3">
                  <c:v>6</c:v>
                </c:pt>
                <c:pt idx="4">
                  <c:v>6</c:v>
                </c:pt>
                <c:pt idx="5">
                  <c:v>6</c:v>
                </c:pt>
                <c:pt idx="6">
                  <c:v>6</c:v>
                </c:pt>
              </c:numCache>
            </c:numRef>
          </c:val>
          <c:smooth val="0"/>
        </c:ser>
        <c:dLbls>
          <c:showLegendKey val="0"/>
          <c:showVal val="0"/>
          <c:showCatName val="0"/>
          <c:showSerName val="0"/>
          <c:showPercent val="0"/>
          <c:showBubbleSize val="0"/>
        </c:dLbls>
        <c:marker val="1"/>
        <c:smooth val="0"/>
        <c:axId val="89877120"/>
        <c:axId val="89887104"/>
      </c:lineChart>
      <c:catAx>
        <c:axId val="89877120"/>
        <c:scaling>
          <c:orientation val="minMax"/>
        </c:scaling>
        <c:delete val="0"/>
        <c:axPos val="b"/>
        <c:numFmt formatCode="General" sourceLinked="1"/>
        <c:majorTickMark val="out"/>
        <c:minorTickMark val="none"/>
        <c:tickLblPos val="nextTo"/>
        <c:txPr>
          <a:bodyPr/>
          <a:lstStyle/>
          <a:p>
            <a:pPr>
              <a:defRPr sz="1000"/>
            </a:pPr>
            <a:endParaRPr lang="fr-FR"/>
          </a:p>
        </c:txPr>
        <c:crossAx val="89887104"/>
        <c:crossesAt val="0"/>
        <c:auto val="1"/>
        <c:lblAlgn val="ctr"/>
        <c:lblOffset val="100"/>
        <c:noMultiLvlLbl val="0"/>
      </c:catAx>
      <c:valAx>
        <c:axId val="89887104"/>
        <c:scaling>
          <c:orientation val="minMax"/>
        </c:scaling>
        <c:delete val="0"/>
        <c:axPos val="l"/>
        <c:majorGridlines>
          <c:spPr>
            <a:ln>
              <a:solidFill>
                <a:schemeClr val="bg1">
                  <a:lumMod val="50000"/>
                </a:schemeClr>
              </a:solidFill>
            </a:ln>
          </c:spPr>
        </c:majorGridlines>
        <c:minorGridlines>
          <c:spPr>
            <a:ln>
              <a:solidFill>
                <a:schemeClr val="bg1">
                  <a:lumMod val="50000"/>
                </a:schemeClr>
              </a:solidFill>
            </a:ln>
          </c:spPr>
        </c:minorGridlines>
        <c:title>
          <c:tx>
            <c:rich>
              <a:bodyPr rot="-5400000" vert="horz"/>
              <a:lstStyle/>
              <a:p>
                <a:pPr>
                  <a:defRPr sz="1000"/>
                </a:pPr>
                <a:r>
                  <a:rPr lang="en-US" sz="1000"/>
                  <a:t>Temps en heure</a:t>
                </a:r>
              </a:p>
            </c:rich>
          </c:tx>
          <c:overlay val="0"/>
        </c:title>
        <c:numFmt formatCode="0.0" sourceLinked="0"/>
        <c:majorTickMark val="out"/>
        <c:minorTickMark val="out"/>
        <c:tickLblPos val="nextTo"/>
        <c:spPr>
          <a:ln w="6350">
            <a:prstDash val="sysDot"/>
          </a:ln>
        </c:spPr>
        <c:txPr>
          <a:bodyPr/>
          <a:lstStyle/>
          <a:p>
            <a:pPr>
              <a:defRPr sz="1000"/>
            </a:pPr>
            <a:endParaRPr lang="fr-FR"/>
          </a:p>
        </c:txPr>
        <c:crossAx val="89877120"/>
        <c:crosses val="autoZero"/>
        <c:crossBetween val="between"/>
      </c:valAx>
      <c:spPr>
        <a:noFill/>
      </c:spPr>
    </c:plotArea>
    <c:legend>
      <c:legendPos val="r"/>
      <c:overlay val="0"/>
      <c:txPr>
        <a:bodyPr/>
        <a:lstStyle/>
        <a:p>
          <a:pPr>
            <a:defRPr sz="1000"/>
          </a:pPr>
          <a:endParaRPr lang="fr-FR"/>
        </a:p>
      </c:txPr>
    </c:legend>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476739131145342E-2"/>
          <c:y val="5.3441751591101351E-2"/>
          <c:w val="0.67747377779521023"/>
          <c:h val="0.82597262608284339"/>
        </c:manualLayout>
      </c:layout>
      <c:barChart>
        <c:barDir val="col"/>
        <c:grouping val="stacked"/>
        <c:varyColors val="0"/>
        <c:ser>
          <c:idx val="1"/>
          <c:order val="0"/>
          <c:tx>
            <c:strRef>
              <c:f>'Respect de la VLEP 8h'!$BM$42</c:f>
              <c:strCache>
                <c:ptCount val="1"/>
                <c:pt idx="0">
                  <c:v>Temps passé en zone par vacation</c:v>
                </c:pt>
              </c:strCache>
            </c:strRef>
          </c:tx>
          <c:spPr>
            <a:pattFill prst="lgConfetti">
              <a:fgClr>
                <a:schemeClr val="bg1">
                  <a:lumMod val="65000"/>
                </a:schemeClr>
              </a:fgClr>
              <a:bgClr>
                <a:schemeClr val="tx1"/>
              </a:bgClr>
            </a:pattFill>
          </c:spPr>
          <c:invertIfNegative val="0"/>
          <c:val>
            <c:numRef>
              <c:f>'Respect de la VLEP 8h'!$BM$43:$BM$49</c:f>
              <c:numCache>
                <c:formatCode>0.00</c:formatCode>
                <c:ptCount val="7"/>
                <c:pt idx="0">
                  <c:v>2</c:v>
                </c:pt>
                <c:pt idx="1">
                  <c:v>0</c:v>
                </c:pt>
                <c:pt idx="2">
                  <c:v>2</c:v>
                </c:pt>
                <c:pt idx="3">
                  <c:v>0</c:v>
                </c:pt>
                <c:pt idx="4">
                  <c:v>2</c:v>
                </c:pt>
                <c:pt idx="5">
                  <c:v>0</c:v>
                </c:pt>
                <c:pt idx="6">
                  <c:v>0</c:v>
                </c:pt>
              </c:numCache>
            </c:numRef>
          </c:val>
        </c:ser>
        <c:ser>
          <c:idx val="0"/>
          <c:order val="2"/>
          <c:tx>
            <c:strRef>
              <c:f>'Respect de la VLEP 8h'!$BN$42</c:f>
              <c:strCache>
                <c:ptCount val="1"/>
                <c:pt idx="0">
                  <c:v>Pauses et phases de récupération</c:v>
                </c:pt>
              </c:strCache>
            </c:strRef>
          </c:tx>
          <c:spPr>
            <a:pattFill prst="dkDnDiag">
              <a:fgClr>
                <a:schemeClr val="tx2"/>
              </a:fgClr>
              <a:bgClr>
                <a:schemeClr val="bg1"/>
              </a:bgClr>
            </a:pattFill>
          </c:spPr>
          <c:invertIfNegative val="0"/>
          <c:val>
            <c:numRef>
              <c:f>'Respect de la VLEP 8h'!$BN$43:$BN$49</c:f>
              <c:numCache>
                <c:formatCode>0.00</c:formatCode>
                <c:ptCount val="7"/>
                <c:pt idx="0">
                  <c:v>0</c:v>
                </c:pt>
                <c:pt idx="1">
                  <c:v>0.5</c:v>
                </c:pt>
                <c:pt idx="2">
                  <c:v>0</c:v>
                </c:pt>
                <c:pt idx="3">
                  <c:v>2</c:v>
                </c:pt>
                <c:pt idx="4">
                  <c:v>0</c:v>
                </c:pt>
                <c:pt idx="5">
                  <c:v>0.5</c:v>
                </c:pt>
                <c:pt idx="6">
                  <c:v>0</c:v>
                </c:pt>
              </c:numCache>
            </c:numRef>
          </c:val>
        </c:ser>
        <c:ser>
          <c:idx val="3"/>
          <c:order val="3"/>
          <c:tx>
            <c:strRef>
              <c:f>'Respect de la VLEP 8h'!$BO$42</c:f>
              <c:strCache>
                <c:ptCount val="1"/>
                <c:pt idx="0">
                  <c:v>Temps passés en dehors de la zone</c:v>
                </c:pt>
              </c:strCache>
            </c:strRef>
          </c:tx>
          <c:invertIfNegative val="0"/>
          <c:val>
            <c:numRef>
              <c:f>'Respect de la VLEP 8h'!$BO$43:$BO$49</c:f>
              <c:numCache>
                <c:formatCode>0.00</c:formatCode>
                <c:ptCount val="7"/>
                <c:pt idx="0">
                  <c:v>0</c:v>
                </c:pt>
                <c:pt idx="1">
                  <c:v>0</c:v>
                </c:pt>
                <c:pt idx="2">
                  <c:v>0</c:v>
                </c:pt>
                <c:pt idx="3">
                  <c:v>0</c:v>
                </c:pt>
                <c:pt idx="4">
                  <c:v>0</c:v>
                </c:pt>
                <c:pt idx="5">
                  <c:v>0</c:v>
                </c:pt>
                <c:pt idx="6">
                  <c:v>0.5</c:v>
                </c:pt>
              </c:numCache>
            </c:numRef>
          </c:val>
        </c:ser>
        <c:dLbls>
          <c:showLegendKey val="0"/>
          <c:showVal val="0"/>
          <c:showCatName val="0"/>
          <c:showSerName val="0"/>
          <c:showPercent val="0"/>
          <c:showBubbleSize val="0"/>
        </c:dLbls>
        <c:gapWidth val="150"/>
        <c:overlap val="100"/>
        <c:axId val="81632640"/>
        <c:axId val="81650816"/>
      </c:barChart>
      <c:lineChart>
        <c:grouping val="standard"/>
        <c:varyColors val="0"/>
        <c:ser>
          <c:idx val="2"/>
          <c:order val="1"/>
          <c:tx>
            <c:strRef>
              <c:f>'Respect de la VLEP 8h'!$BP$42</c:f>
              <c:strCache>
                <c:ptCount val="1"/>
                <c:pt idx="0">
                  <c:v>Durée maximale des vacations</c:v>
                </c:pt>
              </c:strCache>
            </c:strRef>
          </c:tx>
          <c:spPr>
            <a:ln>
              <a:solidFill>
                <a:srgbClr val="FF0000"/>
              </a:solidFill>
            </a:ln>
          </c:spPr>
          <c:marker>
            <c:symbol val="none"/>
          </c:marker>
          <c:val>
            <c:numRef>
              <c:f>'Respect de la VLEP 8h'!$BP$43:$BP$49</c:f>
              <c:numCache>
                <c:formatCode>General</c:formatCode>
                <c:ptCount val="7"/>
                <c:pt idx="0">
                  <c:v>2.5</c:v>
                </c:pt>
                <c:pt idx="1">
                  <c:v>2.5</c:v>
                </c:pt>
                <c:pt idx="2">
                  <c:v>2.5</c:v>
                </c:pt>
                <c:pt idx="3">
                  <c:v>2.5</c:v>
                </c:pt>
                <c:pt idx="4">
                  <c:v>2.5</c:v>
                </c:pt>
                <c:pt idx="5">
                  <c:v>2.5</c:v>
                </c:pt>
                <c:pt idx="6">
                  <c:v>2.5</c:v>
                </c:pt>
              </c:numCache>
            </c:numRef>
          </c:val>
          <c:smooth val="0"/>
        </c:ser>
        <c:dLbls>
          <c:showLegendKey val="0"/>
          <c:showVal val="0"/>
          <c:showCatName val="0"/>
          <c:showSerName val="0"/>
          <c:showPercent val="0"/>
          <c:showBubbleSize val="0"/>
        </c:dLbls>
        <c:marker val="1"/>
        <c:smooth val="0"/>
        <c:axId val="81632640"/>
        <c:axId val="81650816"/>
      </c:lineChart>
      <c:catAx>
        <c:axId val="81632640"/>
        <c:scaling>
          <c:orientation val="minMax"/>
        </c:scaling>
        <c:delete val="0"/>
        <c:axPos val="b"/>
        <c:majorTickMark val="out"/>
        <c:minorTickMark val="none"/>
        <c:tickLblPos val="nextTo"/>
        <c:crossAx val="81650816"/>
        <c:crosses val="autoZero"/>
        <c:auto val="1"/>
        <c:lblAlgn val="ctr"/>
        <c:lblOffset val="100"/>
        <c:noMultiLvlLbl val="0"/>
      </c:catAx>
      <c:valAx>
        <c:axId val="81650816"/>
        <c:scaling>
          <c:orientation val="minMax"/>
        </c:scaling>
        <c:delete val="0"/>
        <c:axPos val="l"/>
        <c:majorGridlines/>
        <c:numFmt formatCode="0.0" sourceLinked="0"/>
        <c:majorTickMark val="out"/>
        <c:minorTickMark val="none"/>
        <c:tickLblPos val="nextTo"/>
        <c:crossAx val="81632640"/>
        <c:crosses val="autoZero"/>
        <c:crossBetween val="between"/>
      </c:valAx>
      <c:spPr>
        <a:noFill/>
      </c:spPr>
    </c:plotArea>
    <c:legend>
      <c:legendPos val="r"/>
      <c:layout>
        <c:manualLayout>
          <c:xMode val="edge"/>
          <c:yMode val="edge"/>
          <c:x val="0.74291315702598193"/>
          <c:y val="0.22463319744606391"/>
          <c:w val="0.2471242028743916"/>
          <c:h val="0.56097280393142346"/>
        </c:manualLayout>
      </c:layout>
      <c:overlay val="0"/>
    </c:legend>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lineMarker"/>
        <c:varyColors val="0"/>
        <c:ser>
          <c:idx val="0"/>
          <c:order val="0"/>
          <c:tx>
            <c:strRef>
              <c:f>Feuil1!$C$1</c:f>
              <c:strCache>
                <c:ptCount val="1"/>
                <c:pt idx="0">
                  <c:v>Volume du confinement</c:v>
                </c:pt>
              </c:strCache>
            </c:strRef>
          </c:tx>
          <c:spPr>
            <a:ln w="28575">
              <a:noFill/>
            </a:ln>
          </c:spPr>
          <c:xVal>
            <c:numRef>
              <c:f>Feuil1!$D$2:$D$7</c:f>
              <c:numCache>
                <c:formatCode>General</c:formatCode>
                <c:ptCount val="6"/>
                <c:pt idx="0">
                  <c:v>17</c:v>
                </c:pt>
                <c:pt idx="1">
                  <c:v>15</c:v>
                </c:pt>
                <c:pt idx="2">
                  <c:v>12</c:v>
                </c:pt>
                <c:pt idx="3">
                  <c:v>10</c:v>
                </c:pt>
                <c:pt idx="4">
                  <c:v>9.9</c:v>
                </c:pt>
                <c:pt idx="5">
                  <c:v>9.8000000000000007</c:v>
                </c:pt>
              </c:numCache>
            </c:numRef>
          </c:xVal>
          <c:yVal>
            <c:numRef>
              <c:f>Feuil1!$C$2:$C$7</c:f>
              <c:numCache>
                <c:formatCode>General</c:formatCode>
                <c:ptCount val="6"/>
                <c:pt idx="0">
                  <c:v>4000</c:v>
                </c:pt>
                <c:pt idx="1">
                  <c:v>8000</c:v>
                </c:pt>
                <c:pt idx="2">
                  <c:v>20000</c:v>
                </c:pt>
                <c:pt idx="3">
                  <c:v>44000</c:v>
                </c:pt>
                <c:pt idx="4">
                  <c:v>64000</c:v>
                </c:pt>
                <c:pt idx="5">
                  <c:v>80000</c:v>
                </c:pt>
              </c:numCache>
            </c:numRef>
          </c:yVal>
          <c:smooth val="0"/>
        </c:ser>
        <c:dLbls>
          <c:showLegendKey val="0"/>
          <c:showVal val="0"/>
          <c:showCatName val="0"/>
          <c:showSerName val="0"/>
          <c:showPercent val="0"/>
          <c:showBubbleSize val="0"/>
        </c:dLbls>
        <c:axId val="81655680"/>
        <c:axId val="81657216"/>
      </c:scatterChart>
      <c:valAx>
        <c:axId val="81655680"/>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FR"/>
          </a:p>
        </c:txPr>
        <c:crossAx val="81657216"/>
        <c:crosses val="autoZero"/>
        <c:crossBetween val="midCat"/>
      </c:valAx>
      <c:valAx>
        <c:axId val="81657216"/>
        <c:scaling>
          <c:orientation val="minMax"/>
        </c:scaling>
        <c:delete val="0"/>
        <c:axPos val="l"/>
        <c:majorGridlines/>
        <c:numFmt formatCode="General" sourceLinked="1"/>
        <c:majorTickMark val="out"/>
        <c:minorTickMark val="none"/>
        <c:tickLblPos val="nextTo"/>
        <c:crossAx val="81655680"/>
        <c:crosses val="autoZero"/>
        <c:crossBetween val="midCat"/>
      </c:valAx>
    </c:plotArea>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lineMarker"/>
        <c:varyColors val="0"/>
        <c:ser>
          <c:idx val="0"/>
          <c:order val="0"/>
          <c:tx>
            <c:strRef>
              <c:f>Feuil1!$D$1</c:f>
              <c:strCache>
                <c:ptCount val="1"/>
                <c:pt idx="0">
                  <c:v>Taux de fuites</c:v>
                </c:pt>
              </c:strCache>
            </c:strRef>
          </c:tx>
          <c:spPr>
            <a:ln w="28575">
              <a:solidFill>
                <a:schemeClr val="accent1"/>
              </a:solidFill>
            </a:ln>
          </c:spPr>
          <c:trendline>
            <c:trendlineType val="poly"/>
            <c:order val="4"/>
            <c:dispRSqr val="0"/>
            <c:dispEq val="1"/>
            <c:trendlineLbl>
              <c:numFmt formatCode="General" sourceLinked="0"/>
            </c:trendlineLbl>
          </c:trendline>
          <c:trendline>
            <c:trendlineType val="power"/>
            <c:dispRSqr val="0"/>
            <c:dispEq val="1"/>
            <c:trendlineLbl>
              <c:numFmt formatCode="General" sourceLinked="0"/>
            </c:trendlineLbl>
          </c:trendline>
          <c:xVal>
            <c:numRef>
              <c:f>Feuil1!$C$2:$C$7</c:f>
              <c:numCache>
                <c:formatCode>General</c:formatCode>
                <c:ptCount val="6"/>
                <c:pt idx="0">
                  <c:v>4000</c:v>
                </c:pt>
                <c:pt idx="1">
                  <c:v>8000</c:v>
                </c:pt>
                <c:pt idx="2">
                  <c:v>20000</c:v>
                </c:pt>
                <c:pt idx="3">
                  <c:v>44000</c:v>
                </c:pt>
                <c:pt idx="4">
                  <c:v>64000</c:v>
                </c:pt>
                <c:pt idx="5">
                  <c:v>80000</c:v>
                </c:pt>
              </c:numCache>
            </c:numRef>
          </c:xVal>
          <c:yVal>
            <c:numRef>
              <c:f>Feuil1!$D$2:$D$7</c:f>
              <c:numCache>
                <c:formatCode>General</c:formatCode>
                <c:ptCount val="6"/>
                <c:pt idx="0">
                  <c:v>17</c:v>
                </c:pt>
                <c:pt idx="1">
                  <c:v>15</c:v>
                </c:pt>
                <c:pt idx="2">
                  <c:v>12</c:v>
                </c:pt>
                <c:pt idx="3">
                  <c:v>10</c:v>
                </c:pt>
                <c:pt idx="4">
                  <c:v>9.9</c:v>
                </c:pt>
                <c:pt idx="5">
                  <c:v>9.8000000000000007</c:v>
                </c:pt>
              </c:numCache>
            </c:numRef>
          </c:yVal>
          <c:smooth val="1"/>
        </c:ser>
        <c:dLbls>
          <c:showLegendKey val="0"/>
          <c:showVal val="0"/>
          <c:showCatName val="0"/>
          <c:showSerName val="0"/>
          <c:showPercent val="0"/>
          <c:showBubbleSize val="0"/>
        </c:dLbls>
        <c:axId val="89700224"/>
        <c:axId val="89701760"/>
      </c:scatterChart>
      <c:valAx>
        <c:axId val="89700224"/>
        <c:scaling>
          <c:orientation val="minMax"/>
        </c:scaling>
        <c:delete val="0"/>
        <c:axPos val="b"/>
        <c:min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FR"/>
          </a:p>
        </c:txPr>
        <c:crossAx val="89701760"/>
        <c:crossesAt val="1"/>
        <c:crossBetween val="midCat"/>
      </c:valAx>
      <c:valAx>
        <c:axId val="89701760"/>
        <c:scaling>
          <c:orientation val="minMax"/>
          <c:max val="18"/>
          <c:min val="0"/>
        </c:scaling>
        <c:delete val="0"/>
        <c:axPos val="l"/>
        <c:majorGridlines/>
        <c:minorGridlines/>
        <c:numFmt formatCode="General" sourceLinked="1"/>
        <c:majorTickMark val="out"/>
        <c:minorTickMark val="none"/>
        <c:tickLblPos val="nextTo"/>
        <c:crossAx val="89700224"/>
        <c:crosses val="autoZero"/>
        <c:crossBetween val="midCat"/>
        <c:majorUnit val="10"/>
        <c:minorUnit val="10"/>
      </c:valAx>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lineMarker"/>
        <c:varyColors val="0"/>
        <c:ser>
          <c:idx val="0"/>
          <c:order val="0"/>
          <c:tx>
            <c:strRef>
              <c:f>Feuil3!$E$10</c:f>
              <c:strCache>
                <c:ptCount val="1"/>
                <c:pt idx="0">
                  <c:v>temps</c:v>
                </c:pt>
              </c:strCache>
            </c:strRef>
          </c:tx>
          <c:spPr>
            <a:ln w="28575">
              <a:noFill/>
            </a:ln>
          </c:spPr>
          <c:trendline>
            <c:trendlineType val="poly"/>
            <c:order val="2"/>
            <c:dispRSqr val="0"/>
            <c:dispEq val="1"/>
            <c:trendlineLbl>
              <c:numFmt formatCode="General" sourceLinked="0"/>
            </c:trendlineLbl>
          </c:trendline>
          <c:xVal>
            <c:numRef>
              <c:f>Feuil3!$D$11:$D$16</c:f>
              <c:numCache>
                <c:formatCode>General</c:formatCode>
                <c:ptCount val="6"/>
                <c:pt idx="0">
                  <c:v>20</c:v>
                </c:pt>
                <c:pt idx="1">
                  <c:v>25</c:v>
                </c:pt>
                <c:pt idx="2">
                  <c:v>30</c:v>
                </c:pt>
                <c:pt idx="3">
                  <c:v>35</c:v>
                </c:pt>
                <c:pt idx="4">
                  <c:v>40</c:v>
                </c:pt>
                <c:pt idx="5">
                  <c:v>45</c:v>
                </c:pt>
              </c:numCache>
            </c:numRef>
          </c:xVal>
          <c:yVal>
            <c:numRef>
              <c:f>Feuil3!$E$11:$E$16</c:f>
              <c:numCache>
                <c:formatCode>General</c:formatCode>
                <c:ptCount val="6"/>
                <c:pt idx="0">
                  <c:v>150</c:v>
                </c:pt>
                <c:pt idx="1">
                  <c:v>130</c:v>
                </c:pt>
                <c:pt idx="2">
                  <c:v>80</c:v>
                </c:pt>
                <c:pt idx="3">
                  <c:v>50</c:v>
                </c:pt>
                <c:pt idx="4">
                  <c:v>30</c:v>
                </c:pt>
                <c:pt idx="5">
                  <c:v>20</c:v>
                </c:pt>
              </c:numCache>
            </c:numRef>
          </c:yVal>
          <c:smooth val="0"/>
        </c:ser>
        <c:dLbls>
          <c:showLegendKey val="0"/>
          <c:showVal val="0"/>
          <c:showCatName val="0"/>
          <c:showSerName val="0"/>
          <c:showPercent val="0"/>
          <c:showBubbleSize val="0"/>
        </c:dLbls>
        <c:axId val="102358016"/>
        <c:axId val="102363904"/>
      </c:scatterChart>
      <c:valAx>
        <c:axId val="102358016"/>
        <c:scaling>
          <c:orientation val="minMax"/>
        </c:scaling>
        <c:delete val="0"/>
        <c:axPos val="b"/>
        <c:numFmt formatCode="General" sourceLinked="1"/>
        <c:majorTickMark val="out"/>
        <c:minorTickMark val="none"/>
        <c:tickLblPos val="nextTo"/>
        <c:crossAx val="102363904"/>
        <c:crosses val="autoZero"/>
        <c:crossBetween val="midCat"/>
      </c:valAx>
      <c:valAx>
        <c:axId val="102363904"/>
        <c:scaling>
          <c:orientation val="minMax"/>
        </c:scaling>
        <c:delete val="0"/>
        <c:axPos val="l"/>
        <c:majorGridlines/>
        <c:numFmt formatCode="General" sourceLinked="1"/>
        <c:majorTickMark val="out"/>
        <c:minorTickMark val="none"/>
        <c:tickLblPos val="nextTo"/>
        <c:crossAx val="1023580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trlProps/ctrlProp1.xml><?xml version="1.0" encoding="utf-8"?>
<formControlPr xmlns="http://schemas.microsoft.com/office/spreadsheetml/2009/9/main" objectType="Spin" dx="16" fmlaLink="$N43" max="97" min="1" page="10" val="33"/>
</file>

<file path=xl/ctrlProps/ctrlProp2.xml><?xml version="1.0" encoding="utf-8"?>
<formControlPr xmlns="http://schemas.microsoft.com/office/spreadsheetml/2009/9/main" objectType="Drop" dropLines="10" dropStyle="combo" dx="16" fmlaLink="$AA43" fmlaRange="APR!$B$2:$C$11" noThreeD="1" sel="7" val="0"/>
</file>

<file path=xl/ctrlProps/ctrlProp3.xml><?xml version="1.0" encoding="utf-8"?>
<formControlPr xmlns="http://schemas.microsoft.com/office/spreadsheetml/2009/9/main" objectType="Drop" dropStyle="combo" dx="16" fmlaLink="$T43" fmlaRange="'Phases opérationnelles'!$B$2:$B$7" noThreeD="1" val="0"/>
</file>

<file path=xl/ctrlProps/ctrlProp4.xml><?xml version="1.0" encoding="utf-8"?>
<formControlPr xmlns="http://schemas.microsoft.com/office/spreadsheetml/2009/9/main" objectType="CheckBox" checked="Checked" fmlaLink="$V43" lockText="1" noThreeD="1"/>
</file>

<file path=xl/ctrlProps/ctrlProp5.xml><?xml version="1.0" encoding="utf-8"?>
<formControlPr xmlns="http://schemas.microsoft.com/office/spreadsheetml/2009/9/main" objectType="CheckBox" fmlaLink="$W43" lockText="1" noThreeD="1"/>
</file>

<file path=xl/ctrlProps/ctrlProp6.xml><?xml version="1.0" encoding="utf-8"?>
<formControlPr xmlns="http://schemas.microsoft.com/office/spreadsheetml/2009/9/main" objectType="Spin" dx="16" fmlaLink="$H44" max="33" page="10" val="3"/>
</file>

<file path=xl/ctrlProps/ctrlProp7.xml><?xml version="1.0" encoding="utf-8"?>
<formControlPr xmlns="http://schemas.microsoft.com/office/spreadsheetml/2009/9/main" objectType="Drop" dropLines="10" dropStyle="combo" dx="16" fmlaLink="$AA44" fmlaRange="APR!$B$2:$C$11" noThreeD="1" val="0"/>
</file>

<file path=xl/ctrlProps/ctrlProp8.xml><?xml version="1.0" encoding="utf-8"?>
<formControlPr xmlns="http://schemas.microsoft.com/office/spreadsheetml/2009/9/main" objectType="Drop" dropStyle="combo" dx="16" fmlaLink="$T44" fmlaRange="'Phases opérationnelles'!$B$2:$B$7" noThreeD="1" sel="3" val="0"/>
</file>

<file path=xl/ctrlProps/ctrlProp9.xml><?xml version="1.0" encoding="utf-8"?>
<formControlPr xmlns="http://schemas.microsoft.com/office/spreadsheetml/2009/9/main" objectType="CheckBox" checked="Checked" fmlaLink="$V44" lockText="1" noThreeD="1"/>
</file>

<file path=xl/ctrlProps/ctrlProp10.xml><?xml version="1.0" encoding="utf-8"?>
<formControlPr xmlns="http://schemas.microsoft.com/office/spreadsheetml/2009/9/main" objectType="CheckBox" fmlaLink="$W44" lockText="1" noThreeD="1"/>
</file>

<file path=xl/ctrlProps/ctrlProp11.xml><?xml version="1.0" encoding="utf-8"?>
<formControlPr xmlns="http://schemas.microsoft.com/office/spreadsheetml/2009/9/main" objectType="Spin" dx="16" fmlaLink="$H45" max="33" page="10" val="9"/>
</file>

<file path=xl/ctrlProps/ctrlProp12.xml><?xml version="1.0" encoding="utf-8"?>
<formControlPr xmlns="http://schemas.microsoft.com/office/spreadsheetml/2009/9/main" objectType="Drop" dropLines="10" dropStyle="combo" dx="16" fmlaLink="$AA45" fmlaRange="APR!$B$2:$C$11" noThreeD="1" sel="7" val="0"/>
</file>

<file path=xl/ctrlProps/ctrlProp13.xml><?xml version="1.0" encoding="utf-8"?>
<formControlPr xmlns="http://schemas.microsoft.com/office/spreadsheetml/2009/9/main" objectType="Drop" dropStyle="combo" dx="16" fmlaLink="$T45" fmlaRange="'Phases opérationnelles'!$B$2:$B$7" noThreeD="1" sel="2" val="0"/>
</file>

<file path=xl/ctrlProps/ctrlProp14.xml><?xml version="1.0" encoding="utf-8"?>
<formControlPr xmlns="http://schemas.microsoft.com/office/spreadsheetml/2009/9/main" objectType="CheckBox" fmlaLink="$V45" lockText="1" noThreeD="1"/>
</file>

<file path=xl/ctrlProps/ctrlProp15.xml><?xml version="1.0" encoding="utf-8"?>
<formControlPr xmlns="http://schemas.microsoft.com/office/spreadsheetml/2009/9/main" objectType="CheckBox" checked="Checked" fmlaLink="$W45" lockText="1" noThreeD="1"/>
</file>

<file path=xl/ctrlProps/ctrlProp16.xml><?xml version="1.0" encoding="utf-8"?>
<formControlPr xmlns="http://schemas.microsoft.com/office/spreadsheetml/2009/9/main" objectType="Spin" dx="16" fmlaLink="$H47" max="33" page="10" val="9"/>
</file>

<file path=xl/ctrlProps/ctrlProp17.xml><?xml version="1.0" encoding="utf-8"?>
<formControlPr xmlns="http://schemas.microsoft.com/office/spreadsheetml/2009/9/main" objectType="Drop" dropStyle="combo" dx="16" fmlaLink="$AA43" fmlaRange="APR!$B$2:$C$10" noThreeD="1" sel="7" val="0"/>
</file>

<file path=xl/ctrlProps/ctrlProp18.xml><?xml version="1.0" encoding="utf-8"?>
<formControlPr xmlns="http://schemas.microsoft.com/office/spreadsheetml/2009/9/main" objectType="Drop" dropStyle="combo" dx="16" fmlaLink="$T43" fmlaRange="'Phases opérationnelles'!$B$2:$B$6" noThreeD="1" val="0"/>
</file>

<file path=xl/ctrlProps/ctrlProp19.xml><?xml version="1.0" encoding="utf-8"?>
<formControlPr xmlns="http://schemas.microsoft.com/office/spreadsheetml/2009/9/main" objectType="CheckBox" fmlaLink="$V46" lockText="1" noThreeD="1"/>
</file>

<file path=xl/ctrlProps/ctrlProp20.xml><?xml version="1.0" encoding="utf-8"?>
<formControlPr xmlns="http://schemas.microsoft.com/office/spreadsheetml/2009/9/main" objectType="Spin" dx="16" fmlaLink="$H46" max="33" page="10" val="9"/>
</file>

<file path=xl/ctrlProps/ctrlProp21.xml><?xml version="1.0" encoding="utf-8"?>
<formControlPr xmlns="http://schemas.microsoft.com/office/spreadsheetml/2009/9/main" objectType="Drop" dropLines="10" dropStyle="combo" dx="16" fmlaLink="$AA46" fmlaRange="APR!$B$2:$C$11" noThreeD="1" val="0"/>
</file>

<file path=xl/ctrlProps/ctrlProp22.xml><?xml version="1.0" encoding="utf-8"?>
<formControlPr xmlns="http://schemas.microsoft.com/office/spreadsheetml/2009/9/main" objectType="Drop" dropStyle="combo" dx="16" fmlaLink="$T46" fmlaRange="'Phases opérationnelles'!$B$2:$B$7" noThreeD="1" sel="5" val="0"/>
</file>

<file path=xl/ctrlProps/ctrlProp23.xml><?xml version="1.0" encoding="utf-8"?>
<formControlPr xmlns="http://schemas.microsoft.com/office/spreadsheetml/2009/9/main" objectType="Drop" dropStyle="combo" dx="16" fmlaLink="$AA43" fmlaRange="APR!$B$2:$C$10" noThreeD="1" sel="7" val="0"/>
</file>

<file path=xl/ctrlProps/ctrlProp24.xml><?xml version="1.0" encoding="utf-8"?>
<formControlPr xmlns="http://schemas.microsoft.com/office/spreadsheetml/2009/9/main" objectType="Drop" dropStyle="combo" dx="16" fmlaLink="$T43" fmlaRange="'Phases opérationnelles'!$B$2:$B$6" noThreeD="1" val="0"/>
</file>

<file path=xl/ctrlProps/ctrlProp25.xml><?xml version="1.0" encoding="utf-8"?>
<formControlPr xmlns="http://schemas.microsoft.com/office/spreadsheetml/2009/9/main" objectType="Drop" dropLines="10" dropStyle="combo" dx="16" fmlaLink="$AA47" fmlaRange="APR!$B$2:$C$11" noThreeD="1" sel="7" val="0"/>
</file>

<file path=xl/ctrlProps/ctrlProp26.xml><?xml version="1.0" encoding="utf-8"?>
<formControlPr xmlns="http://schemas.microsoft.com/office/spreadsheetml/2009/9/main" objectType="Drop" dropStyle="combo" dx="16" fmlaLink="$T47" fmlaRange="'Phases opérationnelles'!$B$2:$B$7" noThreeD="1" val="0"/>
</file>

<file path=xl/ctrlProps/ctrlProp27.xml><?xml version="1.0" encoding="utf-8"?>
<formControlPr xmlns="http://schemas.microsoft.com/office/spreadsheetml/2009/9/main" objectType="Drop" dropStyle="combo" dx="16" fmlaLink="$AA43" fmlaRange="APR!$B$2:$C$10" noThreeD="1" sel="7" val="0"/>
</file>

<file path=xl/ctrlProps/ctrlProp28.xml><?xml version="1.0" encoding="utf-8"?>
<formControlPr xmlns="http://schemas.microsoft.com/office/spreadsheetml/2009/9/main" objectType="Drop" dropStyle="combo" dx="16" fmlaLink="$T43" fmlaRange="'Phases opérationnelles'!$B$2:$B$6" noThreeD="1" val="0"/>
</file>

<file path=xl/ctrlProps/ctrlProp29.xml><?xml version="1.0" encoding="utf-8"?>
<formControlPr xmlns="http://schemas.microsoft.com/office/spreadsheetml/2009/9/main" objectType="Spin" dx="16" fmlaLink="$H48" max="33" page="10" val="3"/>
</file>

<file path=xl/ctrlProps/ctrlProp30.xml><?xml version="1.0" encoding="utf-8"?>
<formControlPr xmlns="http://schemas.microsoft.com/office/spreadsheetml/2009/9/main" objectType="Drop" dropLines="10" dropStyle="combo" dx="16" fmlaLink="$AA48" fmlaRange="APR!$B$2:$C$11" noThreeD="1" val="0"/>
</file>

<file path=xl/ctrlProps/ctrlProp31.xml><?xml version="1.0" encoding="utf-8"?>
<formControlPr xmlns="http://schemas.microsoft.com/office/spreadsheetml/2009/9/main" objectType="Drop" dropStyle="combo" dx="16" fmlaLink="$T48" fmlaRange="'Phases opérationnelles'!$B$2:$B$7" noThreeD="1" sel="3" val="0"/>
</file>

<file path=xl/ctrlProps/ctrlProp32.xml><?xml version="1.0" encoding="utf-8"?>
<formControlPr xmlns="http://schemas.microsoft.com/office/spreadsheetml/2009/9/main" objectType="Drop" dropStyle="combo" dx="16" fmlaLink="$AA43" fmlaRange="APR!$B$2:$C$10" noThreeD="1" sel="7" val="0"/>
</file>

<file path=xl/ctrlProps/ctrlProp33.xml><?xml version="1.0" encoding="utf-8"?>
<formControlPr xmlns="http://schemas.microsoft.com/office/spreadsheetml/2009/9/main" objectType="Drop" dropStyle="combo" dx="16" fmlaLink="$T43" fmlaRange="'Phases opérationnelles'!$B$2:$B$6" noThreeD="1" val="0"/>
</file>

<file path=xl/ctrlProps/ctrlProp34.xml><?xml version="1.0" encoding="utf-8"?>
<formControlPr xmlns="http://schemas.microsoft.com/office/spreadsheetml/2009/9/main" objectType="Spin" dx="16" fmlaLink="$H49" max="33" page="10" val="3"/>
</file>

<file path=xl/ctrlProps/ctrlProp35.xml><?xml version="1.0" encoding="utf-8"?>
<formControlPr xmlns="http://schemas.microsoft.com/office/spreadsheetml/2009/9/main" objectType="Drop" dropLines="10" dropStyle="combo" dx="16" fmlaLink="$AA49" fmlaRange="APR!$B$2:$C$11" noThreeD="1" val="0"/>
</file>

<file path=xl/ctrlProps/ctrlProp36.xml><?xml version="1.0" encoding="utf-8"?>
<formControlPr xmlns="http://schemas.microsoft.com/office/spreadsheetml/2009/9/main" objectType="Drop" dropStyle="combo" dx="16" fmlaLink="$T49" fmlaRange="'Phases opérationnelles'!$B$2:$B$7" noThreeD="1" sel="4" val="0"/>
</file>

<file path=xl/ctrlProps/ctrlProp37.xml><?xml version="1.0" encoding="utf-8"?>
<formControlPr xmlns="http://schemas.microsoft.com/office/spreadsheetml/2009/9/main" objectType="Scroll" dx="16" fmlaLink="$X43" max="30000" page="10" val="0"/>
</file>

<file path=xl/ctrlProps/ctrlProp38.xml><?xml version="1.0" encoding="utf-8"?>
<formControlPr xmlns="http://schemas.microsoft.com/office/spreadsheetml/2009/9/main" objectType="Scroll" dx="16" fmlaLink="$X44" max="30000" page="10" val="0"/>
</file>

<file path=xl/ctrlProps/ctrlProp39.xml><?xml version="1.0" encoding="utf-8"?>
<formControlPr xmlns="http://schemas.microsoft.com/office/spreadsheetml/2009/9/main" objectType="Scroll" dx="16" fmlaLink="$X45" max="30000" page="10" val="0"/>
</file>

<file path=xl/ctrlProps/ctrlProp40.xml><?xml version="1.0" encoding="utf-8"?>
<formControlPr xmlns="http://schemas.microsoft.com/office/spreadsheetml/2009/9/main" objectType="Scroll" dx="16" fmlaLink="$X46" max="30000" page="10" val="0"/>
</file>

<file path=xl/ctrlProps/ctrlProp41.xml><?xml version="1.0" encoding="utf-8"?>
<formControlPr xmlns="http://schemas.microsoft.com/office/spreadsheetml/2009/9/main" objectType="Scroll" dx="16" fmlaLink="$X47" max="30000" page="10" val="0"/>
</file>

<file path=xl/ctrlProps/ctrlProp42.xml><?xml version="1.0" encoding="utf-8"?>
<formControlPr xmlns="http://schemas.microsoft.com/office/spreadsheetml/2009/9/main" objectType="Scroll" dx="16" fmlaLink="$X48" max="30000" page="10" val="0"/>
</file>

<file path=xl/ctrlProps/ctrlProp43.xml><?xml version="1.0" encoding="utf-8"?>
<formControlPr xmlns="http://schemas.microsoft.com/office/spreadsheetml/2009/9/main" objectType="Scroll" dx="16" fmlaLink="$X49" max="30000" page="10" val="0"/>
</file>

<file path=xl/ctrlProps/ctrlProp44.xml><?xml version="1.0" encoding="utf-8"?>
<formControlPr xmlns="http://schemas.microsoft.com/office/spreadsheetml/2009/9/main" objectType="Scroll" dx="16" fmlaLink="$AP43" max="45" min="18" page="10" val="20"/>
</file>

<file path=xl/ctrlProps/ctrlProp45.xml><?xml version="1.0" encoding="utf-8"?>
<formControlPr xmlns="http://schemas.microsoft.com/office/spreadsheetml/2009/9/main" objectType="Scroll" dx="16" fmlaLink="$AP44" max="45" min="18" page="10" val="20"/>
</file>

<file path=xl/ctrlProps/ctrlProp46.xml><?xml version="1.0" encoding="utf-8"?>
<formControlPr xmlns="http://schemas.microsoft.com/office/spreadsheetml/2009/9/main" objectType="Scroll" dx="16" fmlaLink="$AP45" max="45" min="18" page="10" val="20"/>
</file>

<file path=xl/ctrlProps/ctrlProp47.xml><?xml version="1.0" encoding="utf-8"?>
<formControlPr xmlns="http://schemas.microsoft.com/office/spreadsheetml/2009/9/main" objectType="Scroll" dx="16" fmlaLink="$AP46" max="45" min="18" page="10" val="20"/>
</file>

<file path=xl/ctrlProps/ctrlProp48.xml><?xml version="1.0" encoding="utf-8"?>
<formControlPr xmlns="http://schemas.microsoft.com/office/spreadsheetml/2009/9/main" objectType="Scroll" dx="16" fmlaLink="$AP47" max="45" min="18" page="10" val="20"/>
</file>

<file path=xl/ctrlProps/ctrlProp49.xml><?xml version="1.0" encoding="utf-8"?>
<formControlPr xmlns="http://schemas.microsoft.com/office/spreadsheetml/2009/9/main" objectType="Scroll" dx="16" fmlaLink="$AP48" max="45" min="18" page="10" val="20"/>
</file>

<file path=xl/ctrlProps/ctrlProp50.xml><?xml version="1.0" encoding="utf-8"?>
<formControlPr xmlns="http://schemas.microsoft.com/office/spreadsheetml/2009/9/main" objectType="Scroll" dx="16" fmlaLink="$AP49" max="45" min="18" page="10" val="20"/>
</file>

<file path=xl/ctrlProps/ctrlProp51.xml><?xml version="1.0" encoding="utf-8"?>
<formControlPr xmlns="http://schemas.microsoft.com/office/spreadsheetml/2009/9/main" objectType="Spin" dx="16" fmlaLink="$H43" max="33" min="1" page="10" val="9"/>
</file>

<file path=xl/ctrlProps/ctrlProp52.xml><?xml version="1.0" encoding="utf-8"?>
<formControlPr xmlns="http://schemas.microsoft.com/office/spreadsheetml/2009/9/main" objectType="CheckBox" checked="Checked" fmlaLink="$F43" lockText="1" noThreeD="1"/>
</file>

<file path=xl/ctrlProps/ctrlProp53.xml><?xml version="1.0" encoding="utf-8"?>
<formControlPr xmlns="http://schemas.microsoft.com/office/spreadsheetml/2009/9/main" objectType="CheckBox" fmlaLink="$G$43" lockText="1" noThreeD="1"/>
</file>

<file path=xl/ctrlProps/ctrlProp54.xml><?xml version="1.0" encoding="utf-8"?>
<formControlPr xmlns="http://schemas.microsoft.com/office/spreadsheetml/2009/9/main" objectType="CheckBox" checked="Checked" fmlaLink="$F44" lockText="1" noThreeD="1"/>
</file>

<file path=xl/ctrlProps/ctrlProp55.xml><?xml version="1.0" encoding="utf-8"?>
<formControlPr xmlns="http://schemas.microsoft.com/office/spreadsheetml/2009/9/main" objectType="CheckBox" fmlaLink="$G$44" lockText="1" noThreeD="1"/>
</file>

<file path=xl/ctrlProps/ctrlProp56.xml><?xml version="1.0" encoding="utf-8"?>
<formControlPr xmlns="http://schemas.microsoft.com/office/spreadsheetml/2009/9/main" objectType="CheckBox" checked="Checked" fmlaLink="$F45" lockText="1" noThreeD="1"/>
</file>

<file path=xl/ctrlProps/ctrlProp57.xml><?xml version="1.0" encoding="utf-8"?>
<formControlPr xmlns="http://schemas.microsoft.com/office/spreadsheetml/2009/9/main" objectType="CheckBox" fmlaLink="$G$45" lockText="1" noThreeD="1"/>
</file>

<file path=xl/ctrlProps/ctrlProp58.xml><?xml version="1.0" encoding="utf-8"?>
<formControlPr xmlns="http://schemas.microsoft.com/office/spreadsheetml/2009/9/main" objectType="CheckBox" checked="Checked" fmlaLink="$F46" lockText="1" noThreeD="1"/>
</file>

<file path=xl/ctrlProps/ctrlProp59.xml><?xml version="1.0" encoding="utf-8"?>
<formControlPr xmlns="http://schemas.microsoft.com/office/spreadsheetml/2009/9/main" objectType="CheckBox" fmlaLink="$G$46" lockText="1" noThreeD="1"/>
</file>

<file path=xl/ctrlProps/ctrlProp60.xml><?xml version="1.0" encoding="utf-8"?>
<formControlPr xmlns="http://schemas.microsoft.com/office/spreadsheetml/2009/9/main" objectType="CheckBox" checked="Checked" fmlaLink="$F47" lockText="1" noThreeD="1"/>
</file>

<file path=xl/ctrlProps/ctrlProp61.xml><?xml version="1.0" encoding="utf-8"?>
<formControlPr xmlns="http://schemas.microsoft.com/office/spreadsheetml/2009/9/main" objectType="CheckBox" fmlaLink="$G$47" lockText="1" noThreeD="1"/>
</file>

<file path=xl/ctrlProps/ctrlProp62.xml><?xml version="1.0" encoding="utf-8"?>
<formControlPr xmlns="http://schemas.microsoft.com/office/spreadsheetml/2009/9/main" objectType="CheckBox" checked="Checked" fmlaLink="$F48" lockText="1" noThreeD="1"/>
</file>

<file path=xl/ctrlProps/ctrlProp63.xml><?xml version="1.0" encoding="utf-8"?>
<formControlPr xmlns="http://schemas.microsoft.com/office/spreadsheetml/2009/9/main" objectType="CheckBox" fmlaLink="$G$48" lockText="1" noThreeD="1"/>
</file>

<file path=xl/ctrlProps/ctrlProp64.xml><?xml version="1.0" encoding="utf-8"?>
<formControlPr xmlns="http://schemas.microsoft.com/office/spreadsheetml/2009/9/main" objectType="CheckBox" checked="Checked" fmlaLink="$F49" lockText="1" noThreeD="1"/>
</file>

<file path=xl/ctrlProps/ctrlProp65.xml><?xml version="1.0" encoding="utf-8"?>
<formControlPr xmlns="http://schemas.microsoft.com/office/spreadsheetml/2009/9/main" objectType="CheckBox" fmlaLink="$G$49" lockText="1" noThreeD="1"/>
</file>

<file path=xl/ctrlProps/ctrlProp66.xml><?xml version="1.0" encoding="utf-8"?>
<formControlPr xmlns="http://schemas.microsoft.com/office/spreadsheetml/2009/9/main" objectType="CheckBox" checked="Checked" fmlaLink="$W46" lockText="1" noThreeD="1"/>
</file>

<file path=xl/ctrlProps/ctrlProp67.xml><?xml version="1.0" encoding="utf-8"?>
<formControlPr xmlns="http://schemas.microsoft.com/office/spreadsheetml/2009/9/main" objectType="CheckBox" checked="Checked" fmlaLink="$V49" lockText="1" noThreeD="1"/>
</file>

<file path=xl/ctrlProps/ctrlProp68.xml><?xml version="1.0" encoding="utf-8"?>
<formControlPr xmlns="http://schemas.microsoft.com/office/spreadsheetml/2009/9/main" objectType="CheckBox" fmlaLink="$W49" lockText="1" noThreeD="1"/>
</file>

<file path=xl/ctrlProps/ctrlProp69.xml><?xml version="1.0" encoding="utf-8"?>
<formControlPr xmlns="http://schemas.microsoft.com/office/spreadsheetml/2009/9/main" objectType="CheckBox" fmlaLink="$V47" lockText="1" noThreeD="1"/>
</file>

<file path=xl/ctrlProps/ctrlProp70.xml><?xml version="1.0" encoding="utf-8"?>
<formControlPr xmlns="http://schemas.microsoft.com/office/spreadsheetml/2009/9/main" objectType="CheckBox" checked="Checked" fmlaLink="$W47" lockText="1" noThreeD="1"/>
</file>

<file path=xl/ctrlProps/ctrlProp71.xml><?xml version="1.0" encoding="utf-8"?>
<formControlPr xmlns="http://schemas.microsoft.com/office/spreadsheetml/2009/9/main" objectType="CheckBox" checked="Checked" fmlaLink="$V48" lockText="1" noThreeD="1"/>
</file>

<file path=xl/ctrlProps/ctrlProp72.xml><?xml version="1.0" encoding="utf-8"?>
<formControlPr xmlns="http://schemas.microsoft.com/office/spreadsheetml/2009/9/main" objectType="CheckBox" fmlaLink="$W48" lockText="1" noThreeD="1"/>
</file>

<file path=xl/ctrlProps/ctrlProp73.xml><?xml version="1.0" encoding="utf-8"?>
<formControlPr xmlns="http://schemas.microsoft.com/office/spreadsheetml/2009/9/main" objectType="CheckBox" checked="Checked" fmlaLink="$AB$26" lockText="1" noThreeD="1"/>
</file>

<file path=xl/ctrlProps/ctrlProp74.xml><?xml version="1.0" encoding="utf-8"?>
<formControlPr xmlns="http://schemas.microsoft.com/office/spreadsheetml/2009/9/main" objectType="CheckBox" fmlaLink="$AC$26" lockText="1" noThreeD="1"/>
</file>

<file path=xl/ctrlProps/ctrlProp75.xml><?xml version="1.0" encoding="utf-8"?>
<formControlPr xmlns="http://schemas.microsoft.com/office/spreadsheetml/2009/9/main" objectType="CheckBox" checked="Checked" fmlaLink="$AB$27" lockText="1" noThreeD="1"/>
</file>

<file path=xl/ctrlProps/ctrlProp76.xml><?xml version="1.0" encoding="utf-8"?>
<formControlPr xmlns="http://schemas.microsoft.com/office/spreadsheetml/2009/9/main" objectType="CheckBox" fmlaLink="$AC$27" lockText="1" noThreeD="1"/>
</file>

<file path=xl/ctrlProps/ctrlProp77.xml><?xml version="1.0" encoding="utf-8"?>
<formControlPr xmlns="http://schemas.microsoft.com/office/spreadsheetml/2009/9/main" objectType="CheckBox" checked="Checked" fmlaLink="$AB$28" lockText="1" noThreeD="1"/>
</file>

<file path=xl/ctrlProps/ctrlProp78.xml><?xml version="1.0" encoding="utf-8"?>
<formControlPr xmlns="http://schemas.microsoft.com/office/spreadsheetml/2009/9/main" objectType="CheckBox" fmlaLink="$AC$28" lockText="1" noThreeD="1"/>
</file>

<file path=xl/ctrlProps/ctrlProp79.xml><?xml version="1.0" encoding="utf-8"?>
<formControlPr xmlns="http://schemas.microsoft.com/office/spreadsheetml/2009/9/main" objectType="CheckBox" checked="Checked" fmlaLink="$AB$29" lockText="1" noThreeD="1"/>
</file>

<file path=xl/ctrlProps/ctrlProp80.xml><?xml version="1.0" encoding="utf-8"?>
<formControlPr xmlns="http://schemas.microsoft.com/office/spreadsheetml/2009/9/main" objectType="CheckBox" fmlaLink="$AC$29" lockText="1" noThreeD="1"/>
</file>

<file path=xl/ctrlProps/ctrlProp81.xml><?xml version="1.0" encoding="utf-8"?>
<formControlPr xmlns="http://schemas.microsoft.com/office/spreadsheetml/2009/9/main" objectType="CheckBox" checked="Checked" fmlaLink="$AB$30" lockText="1" noThreeD="1"/>
</file>

<file path=xl/ctrlProps/ctrlProp82.xml><?xml version="1.0" encoding="utf-8"?>
<formControlPr xmlns="http://schemas.microsoft.com/office/spreadsheetml/2009/9/main" objectType="CheckBox" fmlaLink="$AC$30" lockText="1" noThreeD="1"/>
</file>

<file path=xl/ctrlProps/ctrlProp83.xml><?xml version="1.0" encoding="utf-8"?>
<formControlPr xmlns="http://schemas.microsoft.com/office/spreadsheetml/2009/9/main" objectType="CheckBox" checked="Checked" fmlaLink="$AB$31" lockText="1" noThreeD="1"/>
</file>

<file path=xl/ctrlProps/ctrlProp84.xml><?xml version="1.0" encoding="utf-8"?>
<formControlPr xmlns="http://schemas.microsoft.com/office/spreadsheetml/2009/9/main" objectType="CheckBox" fmlaLink="$AC$31" lockText="1" noThreeD="1"/>
</file>

<file path=xl/ctrlProps/ctrlProp85.xml><?xml version="1.0" encoding="utf-8"?>
<formControlPr xmlns="http://schemas.microsoft.com/office/spreadsheetml/2009/9/main" objectType="CheckBox" checked="Checked" fmlaLink="$AB$32" lockText="1" noThreeD="1"/>
</file>

<file path=xl/ctrlProps/ctrlProp86.xml><?xml version="1.0" encoding="utf-8"?>
<formControlPr xmlns="http://schemas.microsoft.com/office/spreadsheetml/2009/9/main" objectType="CheckBox" fmlaLink="$AC$32" lockText="1" noThreeD="1"/>
</file>

<file path=xl/ctrlProps/ctrlProp87.xml><?xml version="1.0" encoding="utf-8"?>
<formControlPr xmlns="http://schemas.microsoft.com/office/spreadsheetml/2009/9/main" objectType="CheckBox" checked="Checked" fmlaLink="$AB$33" lockText="1" noThreeD="1"/>
</file>

<file path=xl/ctrlProps/ctrlProp88.xml><?xml version="1.0" encoding="utf-8"?>
<formControlPr xmlns="http://schemas.microsoft.com/office/spreadsheetml/2009/9/main" objectType="CheckBox" fmlaLink="$AC$33" lockText="1" noThreeD="1"/>
</file>

<file path=xl/ctrlProps/ctrlProp89.xml><?xml version="1.0" encoding="utf-8"?>
<formControlPr xmlns="http://schemas.microsoft.com/office/spreadsheetml/2009/9/main" objectType="CheckBox" checked="Checked" fmlaLink="$AB$34" lockText="1" noThreeD="1"/>
</file>

<file path=xl/ctrlProps/ctrlProp90.xml><?xml version="1.0" encoding="utf-8"?>
<formControlPr xmlns="http://schemas.microsoft.com/office/spreadsheetml/2009/9/main" objectType="CheckBox" fmlaLink="$AC$34" lockText="1" noThreeD="1"/>
</file>

<file path=xl/ctrlProps/ctrlProp91.xml><?xml version="1.0" encoding="utf-8"?>
<formControlPr xmlns="http://schemas.microsoft.com/office/spreadsheetml/2009/9/main" objectType="CheckBox" checked="Checked" fmlaLink="$AB$35" lockText="1" noThreeD="1"/>
</file>

<file path=xl/ctrlProps/ctrlProp92.xml><?xml version="1.0" encoding="utf-8"?>
<formControlPr xmlns="http://schemas.microsoft.com/office/spreadsheetml/2009/9/main" objectType="CheckBox" fmlaLink="$AC$35" lockText="1" noThreeD="1"/>
</file>

<file path=xl/ctrlProps/ctrlProp93.xml><?xml version="1.0" encoding="utf-8"?>
<formControlPr xmlns="http://schemas.microsoft.com/office/spreadsheetml/2009/9/main" objectType="CheckBox" checked="Checked" fmlaLink="$AB$36" lockText="1" noThreeD="1"/>
</file>

<file path=xl/ctrlProps/ctrlProp94.xml><?xml version="1.0" encoding="utf-8"?>
<formControlPr xmlns="http://schemas.microsoft.com/office/spreadsheetml/2009/9/main" objectType="CheckBox" fmlaLink="$AC$36" lockText="1" noThreeD="1"/>
</file>

<file path=xl/drawings/_rels/drawing1.xml.rels><?xml version="1.0" encoding="UTF-8" standalone="yes"?>
<Relationships xmlns="http://schemas.openxmlformats.org/package/2006/relationships"><Relationship Id="rId8" Type="http://schemas.openxmlformats.org/officeDocument/2006/relationships/chart" Target="../charts/chart3.xml"/><Relationship Id="rId3" Type="http://schemas.openxmlformats.org/officeDocument/2006/relationships/image" Target="../media/image3.emf"/><Relationship Id="rId7" Type="http://schemas.openxmlformats.org/officeDocument/2006/relationships/chart" Target="../charts/chart2.xml"/><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chart" Target="../charts/chart1.xml"/><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0</xdr:col>
      <xdr:colOff>55469</xdr:colOff>
      <xdr:row>1</xdr:row>
      <xdr:rowOff>247730</xdr:rowOff>
    </xdr:from>
    <xdr:to>
      <xdr:col>3</xdr:col>
      <xdr:colOff>1186919</xdr:colOff>
      <xdr:row>1</xdr:row>
      <xdr:rowOff>1099688</xdr:rowOff>
    </xdr:to>
    <xdr:pic>
      <xdr:nvPicPr>
        <xdr:cNvPr id="4" name="Picture 5" descr="P:\COMM\LOGOS\Logocram\CRAM-new.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469" y="271543"/>
          <a:ext cx="1516155" cy="851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14279</xdr:colOff>
      <xdr:row>1</xdr:row>
      <xdr:rowOff>237998</xdr:rowOff>
    </xdr:from>
    <xdr:to>
      <xdr:col>7</xdr:col>
      <xdr:colOff>120133</xdr:colOff>
      <xdr:row>1</xdr:row>
      <xdr:rowOff>1047750</xdr:rowOff>
    </xdr:to>
    <xdr:pic>
      <xdr:nvPicPr>
        <xdr:cNvPr id="5" name="Picture 15" descr="P:\COMM\FLORENCE\logos\Risques Professionnels\AM_RPrvb.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81154" y="261811"/>
          <a:ext cx="1484598" cy="809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344670</xdr:colOff>
      <xdr:row>1</xdr:row>
      <xdr:rowOff>338136</xdr:rowOff>
    </xdr:from>
    <xdr:to>
      <xdr:col>15</xdr:col>
      <xdr:colOff>209007</xdr:colOff>
      <xdr:row>1</xdr:row>
      <xdr:rowOff>952500</xdr:rowOff>
    </xdr:to>
    <xdr:pic>
      <xdr:nvPicPr>
        <xdr:cNvPr id="6" name="Picture 1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85514" y="361949"/>
          <a:ext cx="1600519" cy="614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47</xdr:col>
      <xdr:colOff>0</xdr:colOff>
      <xdr:row>1</xdr:row>
      <xdr:rowOff>9525</xdr:rowOff>
    </xdr:from>
    <xdr:to>
      <xdr:col>47</xdr:col>
      <xdr:colOff>0</xdr:colOff>
      <xdr:row>1</xdr:row>
      <xdr:rowOff>866775</xdr:rowOff>
    </xdr:to>
    <xdr:pic>
      <xdr:nvPicPr>
        <xdr:cNvPr id="7" name="Picture 10" descr="C:\Documents and Settings\jerome.beillevaire\Bureau\logo ministère du travail184.jpg"/>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544425" y="9525"/>
          <a:ext cx="6762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176144</xdr:colOff>
      <xdr:row>1</xdr:row>
      <xdr:rowOff>298725</xdr:rowOff>
    </xdr:from>
    <xdr:to>
      <xdr:col>16</xdr:col>
      <xdr:colOff>414638</xdr:colOff>
      <xdr:row>1</xdr:row>
      <xdr:rowOff>1035843</xdr:rowOff>
    </xdr:to>
    <xdr:pic>
      <xdr:nvPicPr>
        <xdr:cNvPr id="8" name="Picture 10" descr="C:\Documents and Settings\jerome.beillevaire\Bureau\logo ministère du travail184.jpg"/>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938644" y="322538"/>
          <a:ext cx="643306" cy="737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13</xdr:col>
          <xdr:colOff>38100</xdr:colOff>
          <xdr:row>42</xdr:row>
          <xdr:rowOff>9525</xdr:rowOff>
        </xdr:from>
        <xdr:to>
          <xdr:col>14</xdr:col>
          <xdr:colOff>0</xdr:colOff>
          <xdr:row>43</xdr:row>
          <xdr:rowOff>0</xdr:rowOff>
        </xdr:to>
        <xdr:sp macro="" textlink="">
          <xdr:nvSpPr>
            <xdr:cNvPr id="1040" name="Spinner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42</xdr:row>
          <xdr:rowOff>9525</xdr:rowOff>
        </xdr:from>
        <xdr:to>
          <xdr:col>26</xdr:col>
          <xdr:colOff>1933575</xdr:colOff>
          <xdr:row>43</xdr:row>
          <xdr:rowOff>9525</xdr:rowOff>
        </xdr:to>
        <xdr:sp macro="" textlink="">
          <xdr:nvSpPr>
            <xdr:cNvPr id="1043" name="Drop Down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42</xdr:row>
          <xdr:rowOff>9525</xdr:rowOff>
        </xdr:from>
        <xdr:to>
          <xdr:col>19</xdr:col>
          <xdr:colOff>2286000</xdr:colOff>
          <xdr:row>43</xdr:row>
          <xdr:rowOff>9525</xdr:rowOff>
        </xdr:to>
        <xdr:sp macro="" textlink="">
          <xdr:nvSpPr>
            <xdr:cNvPr id="1045" name="Drop Down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42</xdr:row>
          <xdr:rowOff>66675</xdr:rowOff>
        </xdr:from>
        <xdr:to>
          <xdr:col>20</xdr:col>
          <xdr:colOff>381000</xdr:colOff>
          <xdr:row>42</xdr:row>
          <xdr:rowOff>200025</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42</xdr:row>
          <xdr:rowOff>219075</xdr:rowOff>
        </xdr:from>
        <xdr:to>
          <xdr:col>23</xdr:col>
          <xdr:colOff>28575</xdr:colOff>
          <xdr:row>42</xdr:row>
          <xdr:rowOff>333375</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43</xdr:row>
          <xdr:rowOff>9525</xdr:rowOff>
        </xdr:from>
        <xdr:to>
          <xdr:col>7</xdr:col>
          <xdr:colOff>190500</xdr:colOff>
          <xdr:row>44</xdr:row>
          <xdr:rowOff>0</xdr:rowOff>
        </xdr:to>
        <xdr:sp macro="" textlink="">
          <xdr:nvSpPr>
            <xdr:cNvPr id="1053" name="Spinner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43</xdr:row>
          <xdr:rowOff>0</xdr:rowOff>
        </xdr:from>
        <xdr:to>
          <xdr:col>26</xdr:col>
          <xdr:colOff>1933575</xdr:colOff>
          <xdr:row>44</xdr:row>
          <xdr:rowOff>0</xdr:rowOff>
        </xdr:to>
        <xdr:sp macro="" textlink="">
          <xdr:nvSpPr>
            <xdr:cNvPr id="1054" name="Drop Down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43</xdr:row>
          <xdr:rowOff>9525</xdr:rowOff>
        </xdr:from>
        <xdr:to>
          <xdr:col>19</xdr:col>
          <xdr:colOff>2286000</xdr:colOff>
          <xdr:row>44</xdr:row>
          <xdr:rowOff>0</xdr:rowOff>
        </xdr:to>
        <xdr:sp macro="" textlink="">
          <xdr:nvSpPr>
            <xdr:cNvPr id="1055" name="Drop Down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43</xdr:row>
          <xdr:rowOff>66675</xdr:rowOff>
        </xdr:from>
        <xdr:to>
          <xdr:col>20</xdr:col>
          <xdr:colOff>381000</xdr:colOff>
          <xdr:row>43</xdr:row>
          <xdr:rowOff>200025</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43</xdr:row>
          <xdr:rowOff>219075</xdr:rowOff>
        </xdr:from>
        <xdr:to>
          <xdr:col>23</xdr:col>
          <xdr:colOff>28575</xdr:colOff>
          <xdr:row>43</xdr:row>
          <xdr:rowOff>333375</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44</xdr:row>
          <xdr:rowOff>0</xdr:rowOff>
        </xdr:from>
        <xdr:to>
          <xdr:col>7</xdr:col>
          <xdr:colOff>190500</xdr:colOff>
          <xdr:row>44</xdr:row>
          <xdr:rowOff>409575</xdr:rowOff>
        </xdr:to>
        <xdr:sp macro="" textlink="">
          <xdr:nvSpPr>
            <xdr:cNvPr id="1061" name="Spinner 37" hidden="1">
              <a:extLst>
                <a:ext uri="{63B3BB69-23CF-44E3-9099-C40C66FF867C}">
                  <a14:compatExt spid="_x0000_s10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44</xdr:row>
          <xdr:rowOff>0</xdr:rowOff>
        </xdr:from>
        <xdr:to>
          <xdr:col>26</xdr:col>
          <xdr:colOff>1933575</xdr:colOff>
          <xdr:row>45</xdr:row>
          <xdr:rowOff>9525</xdr:rowOff>
        </xdr:to>
        <xdr:sp macro="" textlink="">
          <xdr:nvSpPr>
            <xdr:cNvPr id="1062" name="Drop Down 38" hidden="1">
              <a:extLst>
                <a:ext uri="{63B3BB69-23CF-44E3-9099-C40C66FF867C}">
                  <a14:compatExt spid="_x0000_s1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44</xdr:row>
          <xdr:rowOff>9525</xdr:rowOff>
        </xdr:from>
        <xdr:to>
          <xdr:col>19</xdr:col>
          <xdr:colOff>2286000</xdr:colOff>
          <xdr:row>45</xdr:row>
          <xdr:rowOff>0</xdr:rowOff>
        </xdr:to>
        <xdr:sp macro="" textlink="">
          <xdr:nvSpPr>
            <xdr:cNvPr id="1063" name="Drop Down 39" hidden="1">
              <a:extLst>
                <a:ext uri="{63B3BB69-23CF-44E3-9099-C40C66FF867C}">
                  <a14:compatExt spid="_x0000_s1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44</xdr:row>
          <xdr:rowOff>66675</xdr:rowOff>
        </xdr:from>
        <xdr:to>
          <xdr:col>20</xdr:col>
          <xdr:colOff>381000</xdr:colOff>
          <xdr:row>44</xdr:row>
          <xdr:rowOff>200025</xdr:rowOff>
        </xdr:to>
        <xdr:sp macro="" textlink="">
          <xdr:nvSpPr>
            <xdr:cNvPr id="1064" name="Check Box 40" hidden="1">
              <a:extLst>
                <a:ext uri="{63B3BB69-23CF-44E3-9099-C40C66FF867C}">
                  <a14:compatExt spid="_x0000_s10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44</xdr:row>
          <xdr:rowOff>219075</xdr:rowOff>
        </xdr:from>
        <xdr:to>
          <xdr:col>23</xdr:col>
          <xdr:colOff>28575</xdr:colOff>
          <xdr:row>44</xdr:row>
          <xdr:rowOff>333375</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46</xdr:row>
          <xdr:rowOff>9525</xdr:rowOff>
        </xdr:from>
        <xdr:to>
          <xdr:col>7</xdr:col>
          <xdr:colOff>190500</xdr:colOff>
          <xdr:row>47</xdr:row>
          <xdr:rowOff>0</xdr:rowOff>
        </xdr:to>
        <xdr:sp macro="" textlink="">
          <xdr:nvSpPr>
            <xdr:cNvPr id="1069" name="Spinner 45" hidden="1">
              <a:extLst>
                <a:ext uri="{63B3BB69-23CF-44E3-9099-C40C66FF867C}">
                  <a14:compatExt spid="_x0000_s10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45</xdr:row>
          <xdr:rowOff>0</xdr:rowOff>
        </xdr:from>
        <xdr:to>
          <xdr:col>26</xdr:col>
          <xdr:colOff>1933575</xdr:colOff>
          <xdr:row>45</xdr:row>
          <xdr:rowOff>314325</xdr:rowOff>
        </xdr:to>
        <xdr:sp macro="" textlink="">
          <xdr:nvSpPr>
            <xdr:cNvPr id="1070" name="Drop Down 46" hidden="1">
              <a:extLst>
                <a:ext uri="{63B3BB69-23CF-44E3-9099-C40C66FF867C}">
                  <a14:compatExt spid="_x0000_s10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45</xdr:row>
          <xdr:rowOff>9525</xdr:rowOff>
        </xdr:from>
        <xdr:to>
          <xdr:col>19</xdr:col>
          <xdr:colOff>2286000</xdr:colOff>
          <xdr:row>45</xdr:row>
          <xdr:rowOff>323850</xdr:rowOff>
        </xdr:to>
        <xdr:sp macro="" textlink="">
          <xdr:nvSpPr>
            <xdr:cNvPr id="1071" name="Drop Down 47" hidden="1">
              <a:extLst>
                <a:ext uri="{63B3BB69-23CF-44E3-9099-C40C66FF867C}">
                  <a14:compatExt spid="_x0000_s10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45</xdr:row>
          <xdr:rowOff>66675</xdr:rowOff>
        </xdr:from>
        <xdr:to>
          <xdr:col>20</xdr:col>
          <xdr:colOff>381000</xdr:colOff>
          <xdr:row>45</xdr:row>
          <xdr:rowOff>200025</xdr:rowOff>
        </xdr:to>
        <xdr:sp macro="" textlink="">
          <xdr:nvSpPr>
            <xdr:cNvPr id="1072" name="Check Box 48" hidden="1">
              <a:extLst>
                <a:ext uri="{63B3BB69-23CF-44E3-9099-C40C66FF867C}">
                  <a14:compatExt spid="_x0000_s10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&lt;</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45</xdr:row>
          <xdr:rowOff>0</xdr:rowOff>
        </xdr:from>
        <xdr:to>
          <xdr:col>7</xdr:col>
          <xdr:colOff>190500</xdr:colOff>
          <xdr:row>45</xdr:row>
          <xdr:rowOff>400050</xdr:rowOff>
        </xdr:to>
        <xdr:sp macro="" textlink="">
          <xdr:nvSpPr>
            <xdr:cNvPr id="1077" name="Spinner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45</xdr:row>
          <xdr:rowOff>0</xdr:rowOff>
        </xdr:from>
        <xdr:to>
          <xdr:col>26</xdr:col>
          <xdr:colOff>1933575</xdr:colOff>
          <xdr:row>46</xdr:row>
          <xdr:rowOff>9525</xdr:rowOff>
        </xdr:to>
        <xdr:sp macro="" textlink="">
          <xdr:nvSpPr>
            <xdr:cNvPr id="1078" name="Drop Down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45</xdr:row>
          <xdr:rowOff>9525</xdr:rowOff>
        </xdr:from>
        <xdr:to>
          <xdr:col>19</xdr:col>
          <xdr:colOff>2286000</xdr:colOff>
          <xdr:row>46</xdr:row>
          <xdr:rowOff>9525</xdr:rowOff>
        </xdr:to>
        <xdr:sp macro="" textlink="">
          <xdr:nvSpPr>
            <xdr:cNvPr id="1079" name="Drop Down 55" hidden="1">
              <a:extLst>
                <a:ext uri="{63B3BB69-23CF-44E3-9099-C40C66FF867C}">
                  <a14:compatExt spid="_x0000_s1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46</xdr:row>
          <xdr:rowOff>0</xdr:rowOff>
        </xdr:from>
        <xdr:to>
          <xdr:col>26</xdr:col>
          <xdr:colOff>1933575</xdr:colOff>
          <xdr:row>46</xdr:row>
          <xdr:rowOff>314325</xdr:rowOff>
        </xdr:to>
        <xdr:sp macro="" textlink="">
          <xdr:nvSpPr>
            <xdr:cNvPr id="1134" name="Drop Down 110" hidden="1">
              <a:extLst>
                <a:ext uri="{63B3BB69-23CF-44E3-9099-C40C66FF867C}">
                  <a14:compatExt spid="_x0000_s11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46</xdr:row>
          <xdr:rowOff>9525</xdr:rowOff>
        </xdr:from>
        <xdr:to>
          <xdr:col>19</xdr:col>
          <xdr:colOff>2286000</xdr:colOff>
          <xdr:row>46</xdr:row>
          <xdr:rowOff>323850</xdr:rowOff>
        </xdr:to>
        <xdr:sp macro="" textlink="">
          <xdr:nvSpPr>
            <xdr:cNvPr id="1135" name="Drop Down 111" hidden="1">
              <a:extLst>
                <a:ext uri="{63B3BB69-23CF-44E3-9099-C40C66FF867C}">
                  <a14:compatExt spid="_x0000_s11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46</xdr:row>
          <xdr:rowOff>0</xdr:rowOff>
        </xdr:from>
        <xdr:to>
          <xdr:col>26</xdr:col>
          <xdr:colOff>1933575</xdr:colOff>
          <xdr:row>47</xdr:row>
          <xdr:rowOff>0</xdr:rowOff>
        </xdr:to>
        <xdr:sp macro="" textlink="">
          <xdr:nvSpPr>
            <xdr:cNvPr id="1142" name="Drop Down 118" hidden="1">
              <a:extLst>
                <a:ext uri="{63B3BB69-23CF-44E3-9099-C40C66FF867C}">
                  <a14:compatExt spid="_x0000_s11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46</xdr:row>
          <xdr:rowOff>9525</xdr:rowOff>
        </xdr:from>
        <xdr:to>
          <xdr:col>19</xdr:col>
          <xdr:colOff>2286000</xdr:colOff>
          <xdr:row>47</xdr:row>
          <xdr:rowOff>19050</xdr:rowOff>
        </xdr:to>
        <xdr:sp macro="" textlink="">
          <xdr:nvSpPr>
            <xdr:cNvPr id="1143" name="Drop Down 119" hidden="1">
              <a:extLst>
                <a:ext uri="{63B3BB69-23CF-44E3-9099-C40C66FF867C}">
                  <a14:compatExt spid="_x0000_s11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47</xdr:row>
          <xdr:rowOff>0</xdr:rowOff>
        </xdr:from>
        <xdr:to>
          <xdr:col>26</xdr:col>
          <xdr:colOff>1933575</xdr:colOff>
          <xdr:row>47</xdr:row>
          <xdr:rowOff>314325</xdr:rowOff>
        </xdr:to>
        <xdr:sp macro="" textlink="">
          <xdr:nvSpPr>
            <xdr:cNvPr id="1150" name="Drop Down 126" hidden="1">
              <a:extLst>
                <a:ext uri="{63B3BB69-23CF-44E3-9099-C40C66FF867C}">
                  <a14:compatExt spid="_x0000_s11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47</xdr:row>
          <xdr:rowOff>9525</xdr:rowOff>
        </xdr:from>
        <xdr:to>
          <xdr:col>19</xdr:col>
          <xdr:colOff>2286000</xdr:colOff>
          <xdr:row>47</xdr:row>
          <xdr:rowOff>323850</xdr:rowOff>
        </xdr:to>
        <xdr:sp macro="" textlink="">
          <xdr:nvSpPr>
            <xdr:cNvPr id="1151" name="Drop Down 127" hidden="1">
              <a:extLst>
                <a:ext uri="{63B3BB69-23CF-44E3-9099-C40C66FF867C}">
                  <a14:compatExt spid="_x0000_s1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46</xdr:row>
          <xdr:rowOff>400050</xdr:rowOff>
        </xdr:from>
        <xdr:to>
          <xdr:col>7</xdr:col>
          <xdr:colOff>190500</xdr:colOff>
          <xdr:row>47</xdr:row>
          <xdr:rowOff>390525</xdr:rowOff>
        </xdr:to>
        <xdr:sp macro="" textlink="">
          <xdr:nvSpPr>
            <xdr:cNvPr id="1157" name="Spinner 133" hidden="1">
              <a:extLst>
                <a:ext uri="{63B3BB69-23CF-44E3-9099-C40C66FF867C}">
                  <a14:compatExt spid="_x0000_s11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47</xdr:row>
          <xdr:rowOff>0</xdr:rowOff>
        </xdr:from>
        <xdr:to>
          <xdr:col>26</xdr:col>
          <xdr:colOff>1933575</xdr:colOff>
          <xdr:row>48</xdr:row>
          <xdr:rowOff>9525</xdr:rowOff>
        </xdr:to>
        <xdr:sp macro="" textlink="">
          <xdr:nvSpPr>
            <xdr:cNvPr id="1158" name="Drop Down 134" hidden="1">
              <a:extLst>
                <a:ext uri="{63B3BB69-23CF-44E3-9099-C40C66FF867C}">
                  <a14:compatExt spid="_x0000_s11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47</xdr:row>
          <xdr:rowOff>9525</xdr:rowOff>
        </xdr:from>
        <xdr:to>
          <xdr:col>19</xdr:col>
          <xdr:colOff>2286000</xdr:colOff>
          <xdr:row>48</xdr:row>
          <xdr:rowOff>19050</xdr:rowOff>
        </xdr:to>
        <xdr:sp macro="" textlink="">
          <xdr:nvSpPr>
            <xdr:cNvPr id="1159" name="Drop Down 135" hidden="1">
              <a:extLst>
                <a:ext uri="{63B3BB69-23CF-44E3-9099-C40C66FF867C}">
                  <a14:compatExt spid="_x0000_s11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48</xdr:row>
          <xdr:rowOff>0</xdr:rowOff>
        </xdr:from>
        <xdr:to>
          <xdr:col>26</xdr:col>
          <xdr:colOff>1933575</xdr:colOff>
          <xdr:row>48</xdr:row>
          <xdr:rowOff>314325</xdr:rowOff>
        </xdr:to>
        <xdr:sp macro="" textlink="">
          <xdr:nvSpPr>
            <xdr:cNvPr id="1166" name="Drop Down 142" hidden="1">
              <a:extLst>
                <a:ext uri="{63B3BB69-23CF-44E3-9099-C40C66FF867C}">
                  <a14:compatExt spid="_x0000_s11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48</xdr:row>
          <xdr:rowOff>9525</xdr:rowOff>
        </xdr:from>
        <xdr:to>
          <xdr:col>19</xdr:col>
          <xdr:colOff>2286000</xdr:colOff>
          <xdr:row>48</xdr:row>
          <xdr:rowOff>323850</xdr:rowOff>
        </xdr:to>
        <xdr:sp macro="" textlink="">
          <xdr:nvSpPr>
            <xdr:cNvPr id="1167" name="Drop Down 143" hidden="1">
              <a:extLst>
                <a:ext uri="{63B3BB69-23CF-44E3-9099-C40C66FF867C}">
                  <a14:compatExt spid="_x0000_s11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47</xdr:row>
          <xdr:rowOff>400050</xdr:rowOff>
        </xdr:from>
        <xdr:to>
          <xdr:col>7</xdr:col>
          <xdr:colOff>190500</xdr:colOff>
          <xdr:row>48</xdr:row>
          <xdr:rowOff>419100</xdr:rowOff>
        </xdr:to>
        <xdr:sp macro="" textlink="">
          <xdr:nvSpPr>
            <xdr:cNvPr id="1173" name="Spinner 149" hidden="1">
              <a:extLst>
                <a:ext uri="{63B3BB69-23CF-44E3-9099-C40C66FF867C}">
                  <a14:compatExt spid="_x0000_s11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48</xdr:row>
          <xdr:rowOff>9525</xdr:rowOff>
        </xdr:from>
        <xdr:to>
          <xdr:col>26</xdr:col>
          <xdr:colOff>1924050</xdr:colOff>
          <xdr:row>49</xdr:row>
          <xdr:rowOff>0</xdr:rowOff>
        </xdr:to>
        <xdr:sp macro="" textlink="">
          <xdr:nvSpPr>
            <xdr:cNvPr id="1174" name="Drop Down 150" hidden="1">
              <a:extLst>
                <a:ext uri="{63B3BB69-23CF-44E3-9099-C40C66FF867C}">
                  <a14:compatExt spid="_x0000_s11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48</xdr:row>
          <xdr:rowOff>9525</xdr:rowOff>
        </xdr:from>
        <xdr:to>
          <xdr:col>19</xdr:col>
          <xdr:colOff>2286000</xdr:colOff>
          <xdr:row>49</xdr:row>
          <xdr:rowOff>0</xdr:rowOff>
        </xdr:to>
        <xdr:sp macro="" textlink="">
          <xdr:nvSpPr>
            <xdr:cNvPr id="1175" name="Drop Down 151" hidden="1">
              <a:extLst>
                <a:ext uri="{63B3BB69-23CF-44E3-9099-C40C66FF867C}">
                  <a14:compatExt spid="_x0000_s11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42</xdr:row>
          <xdr:rowOff>0</xdr:rowOff>
        </xdr:from>
        <xdr:to>
          <xdr:col>24</xdr:col>
          <xdr:colOff>142875</xdr:colOff>
          <xdr:row>42</xdr:row>
          <xdr:rowOff>409575</xdr:rowOff>
        </xdr:to>
        <xdr:sp macro="" textlink="">
          <xdr:nvSpPr>
            <xdr:cNvPr id="1180" name="Scroll Bar 156" hidden="1">
              <a:extLst>
                <a:ext uri="{63B3BB69-23CF-44E3-9099-C40C66FF867C}">
                  <a14:compatExt spid="_x0000_s11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43</xdr:row>
          <xdr:rowOff>0</xdr:rowOff>
        </xdr:from>
        <xdr:to>
          <xdr:col>24</xdr:col>
          <xdr:colOff>142875</xdr:colOff>
          <xdr:row>43</xdr:row>
          <xdr:rowOff>409575</xdr:rowOff>
        </xdr:to>
        <xdr:sp macro="" textlink="">
          <xdr:nvSpPr>
            <xdr:cNvPr id="1182" name="Scroll Bar 158" hidden="1">
              <a:extLst>
                <a:ext uri="{63B3BB69-23CF-44E3-9099-C40C66FF867C}">
                  <a14:compatExt spid="_x0000_s11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44</xdr:row>
          <xdr:rowOff>0</xdr:rowOff>
        </xdr:from>
        <xdr:to>
          <xdr:col>24</xdr:col>
          <xdr:colOff>142875</xdr:colOff>
          <xdr:row>44</xdr:row>
          <xdr:rowOff>409575</xdr:rowOff>
        </xdr:to>
        <xdr:sp macro="" textlink="">
          <xdr:nvSpPr>
            <xdr:cNvPr id="1183" name="Scroll Bar 159" hidden="1">
              <a:extLst>
                <a:ext uri="{63B3BB69-23CF-44E3-9099-C40C66FF867C}">
                  <a14:compatExt spid="_x0000_s11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45</xdr:row>
          <xdr:rowOff>0</xdr:rowOff>
        </xdr:from>
        <xdr:to>
          <xdr:col>24</xdr:col>
          <xdr:colOff>142875</xdr:colOff>
          <xdr:row>45</xdr:row>
          <xdr:rowOff>409575</xdr:rowOff>
        </xdr:to>
        <xdr:sp macro="" textlink="">
          <xdr:nvSpPr>
            <xdr:cNvPr id="1184" name="Scroll Bar 160" hidden="1">
              <a:extLst>
                <a:ext uri="{63B3BB69-23CF-44E3-9099-C40C66FF867C}">
                  <a14:compatExt spid="_x0000_s11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46</xdr:row>
          <xdr:rowOff>0</xdr:rowOff>
        </xdr:from>
        <xdr:to>
          <xdr:col>24</xdr:col>
          <xdr:colOff>142875</xdr:colOff>
          <xdr:row>46</xdr:row>
          <xdr:rowOff>409575</xdr:rowOff>
        </xdr:to>
        <xdr:sp macro="" textlink="">
          <xdr:nvSpPr>
            <xdr:cNvPr id="1185" name="Scroll Bar 161" hidden="1">
              <a:extLst>
                <a:ext uri="{63B3BB69-23CF-44E3-9099-C40C66FF867C}">
                  <a14:compatExt spid="_x0000_s11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47</xdr:row>
          <xdr:rowOff>0</xdr:rowOff>
        </xdr:from>
        <xdr:to>
          <xdr:col>24</xdr:col>
          <xdr:colOff>142875</xdr:colOff>
          <xdr:row>47</xdr:row>
          <xdr:rowOff>409575</xdr:rowOff>
        </xdr:to>
        <xdr:sp macro="" textlink="">
          <xdr:nvSpPr>
            <xdr:cNvPr id="1186" name="Scroll Bar 162" hidden="1">
              <a:extLst>
                <a:ext uri="{63B3BB69-23CF-44E3-9099-C40C66FF867C}">
                  <a14:compatExt spid="_x0000_s11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48</xdr:row>
          <xdr:rowOff>0</xdr:rowOff>
        </xdr:from>
        <xdr:to>
          <xdr:col>24</xdr:col>
          <xdr:colOff>142875</xdr:colOff>
          <xdr:row>48</xdr:row>
          <xdr:rowOff>409575</xdr:rowOff>
        </xdr:to>
        <xdr:sp macro="" textlink="">
          <xdr:nvSpPr>
            <xdr:cNvPr id="1187" name="Scroll Bar 163" hidden="1">
              <a:extLst>
                <a:ext uri="{63B3BB69-23CF-44E3-9099-C40C66FF867C}">
                  <a14:compatExt spid="_x0000_s11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42</xdr:row>
          <xdr:rowOff>19050</xdr:rowOff>
        </xdr:from>
        <xdr:to>
          <xdr:col>40</xdr:col>
          <xdr:colOff>152400</xdr:colOff>
          <xdr:row>43</xdr:row>
          <xdr:rowOff>9525</xdr:rowOff>
        </xdr:to>
        <xdr:sp macro="" textlink="">
          <xdr:nvSpPr>
            <xdr:cNvPr id="1188" name="Scroll Bar 164" hidden="1">
              <a:extLst>
                <a:ext uri="{63B3BB69-23CF-44E3-9099-C40C66FF867C}">
                  <a14:compatExt spid="_x0000_s11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43</xdr:row>
          <xdr:rowOff>19050</xdr:rowOff>
        </xdr:from>
        <xdr:to>
          <xdr:col>40</xdr:col>
          <xdr:colOff>152400</xdr:colOff>
          <xdr:row>44</xdr:row>
          <xdr:rowOff>9525</xdr:rowOff>
        </xdr:to>
        <xdr:sp macro="" textlink="">
          <xdr:nvSpPr>
            <xdr:cNvPr id="1189" name="Scroll Bar 165" hidden="1">
              <a:extLst>
                <a:ext uri="{63B3BB69-23CF-44E3-9099-C40C66FF867C}">
                  <a14:compatExt spid="_x0000_s11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44</xdr:row>
          <xdr:rowOff>19050</xdr:rowOff>
        </xdr:from>
        <xdr:to>
          <xdr:col>40</xdr:col>
          <xdr:colOff>152400</xdr:colOff>
          <xdr:row>45</xdr:row>
          <xdr:rowOff>9525</xdr:rowOff>
        </xdr:to>
        <xdr:sp macro="" textlink="">
          <xdr:nvSpPr>
            <xdr:cNvPr id="1190" name="Scroll Bar 166" hidden="1">
              <a:extLst>
                <a:ext uri="{63B3BB69-23CF-44E3-9099-C40C66FF867C}">
                  <a14:compatExt spid="_x0000_s11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45</xdr:row>
          <xdr:rowOff>19050</xdr:rowOff>
        </xdr:from>
        <xdr:to>
          <xdr:col>40</xdr:col>
          <xdr:colOff>152400</xdr:colOff>
          <xdr:row>46</xdr:row>
          <xdr:rowOff>9525</xdr:rowOff>
        </xdr:to>
        <xdr:sp macro="" textlink="">
          <xdr:nvSpPr>
            <xdr:cNvPr id="1191" name="Scroll Bar 167" hidden="1">
              <a:extLst>
                <a:ext uri="{63B3BB69-23CF-44E3-9099-C40C66FF867C}">
                  <a14:compatExt spid="_x0000_s11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46</xdr:row>
          <xdr:rowOff>19050</xdr:rowOff>
        </xdr:from>
        <xdr:to>
          <xdr:col>40</xdr:col>
          <xdr:colOff>152400</xdr:colOff>
          <xdr:row>47</xdr:row>
          <xdr:rowOff>9525</xdr:rowOff>
        </xdr:to>
        <xdr:sp macro="" textlink="">
          <xdr:nvSpPr>
            <xdr:cNvPr id="1192" name="Scroll Bar 168" hidden="1">
              <a:extLst>
                <a:ext uri="{63B3BB69-23CF-44E3-9099-C40C66FF867C}">
                  <a14:compatExt spid="_x0000_s11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47</xdr:row>
          <xdr:rowOff>19050</xdr:rowOff>
        </xdr:from>
        <xdr:to>
          <xdr:col>40</xdr:col>
          <xdr:colOff>152400</xdr:colOff>
          <xdr:row>48</xdr:row>
          <xdr:rowOff>9525</xdr:rowOff>
        </xdr:to>
        <xdr:sp macro="" textlink="">
          <xdr:nvSpPr>
            <xdr:cNvPr id="1193" name="Scroll Bar 169" hidden="1">
              <a:extLst>
                <a:ext uri="{63B3BB69-23CF-44E3-9099-C40C66FF867C}">
                  <a14:compatExt spid="_x0000_s1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48</xdr:row>
          <xdr:rowOff>19050</xdr:rowOff>
        </xdr:from>
        <xdr:to>
          <xdr:col>40</xdr:col>
          <xdr:colOff>152400</xdr:colOff>
          <xdr:row>48</xdr:row>
          <xdr:rowOff>428625</xdr:rowOff>
        </xdr:to>
        <xdr:sp macro="" textlink="">
          <xdr:nvSpPr>
            <xdr:cNvPr id="1194" name="Scroll Bar 170" hidden="1">
              <a:extLst>
                <a:ext uri="{63B3BB69-23CF-44E3-9099-C40C66FF867C}">
                  <a14:compatExt spid="_x0000_s1194"/>
                </a:ext>
              </a:extLst>
            </xdr:cNvPr>
            <xdr:cNvSpPr/>
          </xdr:nvSpPr>
          <xdr:spPr>
            <a:xfrm>
              <a:off x="0" y="0"/>
              <a:ext cx="0" cy="0"/>
            </a:xfrm>
            <a:prstGeom prst="rect">
              <a:avLst/>
            </a:prstGeom>
          </xdr:spPr>
        </xdr:sp>
        <xdr:clientData/>
      </xdr:twoCellAnchor>
    </mc:Choice>
    <mc:Fallback/>
  </mc:AlternateContent>
  <xdr:twoCellAnchor>
    <xdr:from>
      <xdr:col>40</xdr:col>
      <xdr:colOff>47625</xdr:colOff>
      <xdr:row>55</xdr:row>
      <xdr:rowOff>114300</xdr:rowOff>
    </xdr:from>
    <xdr:to>
      <xdr:col>45</xdr:col>
      <xdr:colOff>19049</xdr:colOff>
      <xdr:row>57</xdr:row>
      <xdr:rowOff>85725</xdr:rowOff>
    </xdr:to>
    <xdr:graphicFrame macro="">
      <xdr:nvGraphicFramePr>
        <xdr:cNvPr id="10" name="Graphique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40</xdr:col>
      <xdr:colOff>47625</xdr:colOff>
      <xdr:row>58</xdr:row>
      <xdr:rowOff>0</xdr:rowOff>
    </xdr:from>
    <xdr:to>
      <xdr:col>45</xdr:col>
      <xdr:colOff>0</xdr:colOff>
      <xdr:row>58</xdr:row>
      <xdr:rowOff>2790825</xdr:rowOff>
    </xdr:to>
    <xdr:graphicFrame macro="">
      <xdr:nvGraphicFramePr>
        <xdr:cNvPr id="15" name="Graphique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mc:AlternateContent xmlns:mc="http://schemas.openxmlformats.org/markup-compatibility/2006">
    <mc:Choice xmlns:a14="http://schemas.microsoft.com/office/drawing/2010/main" Requires="a14">
      <xdr:twoCellAnchor>
        <xdr:from>
          <xdr:col>7</xdr:col>
          <xdr:colOff>19050</xdr:colOff>
          <xdr:row>42</xdr:row>
          <xdr:rowOff>9525</xdr:rowOff>
        </xdr:from>
        <xdr:to>
          <xdr:col>7</xdr:col>
          <xdr:colOff>190500</xdr:colOff>
          <xdr:row>43</xdr:row>
          <xdr:rowOff>0</xdr:rowOff>
        </xdr:to>
        <xdr:sp macro="" textlink="">
          <xdr:nvSpPr>
            <xdr:cNvPr id="1195" name="Spinner 171" hidden="1">
              <a:extLst>
                <a:ext uri="{63B3BB69-23CF-44E3-9099-C40C66FF867C}">
                  <a14:compatExt spid="_x0000_s1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42</xdr:row>
          <xdr:rowOff>19050</xdr:rowOff>
        </xdr:from>
        <xdr:to>
          <xdr:col>4</xdr:col>
          <xdr:colOff>1152525</xdr:colOff>
          <xdr:row>42</xdr:row>
          <xdr:rowOff>180975</xdr:rowOff>
        </xdr:to>
        <xdr:sp macro="" textlink="">
          <xdr:nvSpPr>
            <xdr:cNvPr id="1198" name="Check Box 174" hidden="1">
              <a:extLst>
                <a:ext uri="{63B3BB69-23CF-44E3-9099-C40C66FF867C}">
                  <a14:compatExt spid="_x0000_s11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intérieur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42</xdr:row>
          <xdr:rowOff>190500</xdr:rowOff>
        </xdr:from>
        <xdr:to>
          <xdr:col>4</xdr:col>
          <xdr:colOff>1076325</xdr:colOff>
          <xdr:row>42</xdr:row>
          <xdr:rowOff>390525</xdr:rowOff>
        </xdr:to>
        <xdr:sp macro="" textlink="">
          <xdr:nvSpPr>
            <xdr:cNvPr id="1199" name="Check Box 175" hidden="1">
              <a:extLst>
                <a:ext uri="{63B3BB69-23CF-44E3-9099-C40C66FF867C}">
                  <a14:compatExt spid="_x0000_s11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extérieur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43</xdr:row>
          <xdr:rowOff>66675</xdr:rowOff>
        </xdr:from>
        <xdr:to>
          <xdr:col>4</xdr:col>
          <xdr:colOff>1133475</xdr:colOff>
          <xdr:row>43</xdr:row>
          <xdr:rowOff>228600</xdr:rowOff>
        </xdr:to>
        <xdr:sp macro="" textlink="">
          <xdr:nvSpPr>
            <xdr:cNvPr id="1202" name="Check Box 178" hidden="1">
              <a:extLst>
                <a:ext uri="{63B3BB69-23CF-44E3-9099-C40C66FF867C}">
                  <a14:compatExt spid="_x0000_s12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intérieur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43</xdr:row>
          <xdr:rowOff>228600</xdr:rowOff>
        </xdr:from>
        <xdr:to>
          <xdr:col>4</xdr:col>
          <xdr:colOff>1066800</xdr:colOff>
          <xdr:row>43</xdr:row>
          <xdr:rowOff>409575</xdr:rowOff>
        </xdr:to>
        <xdr:sp macro="" textlink="">
          <xdr:nvSpPr>
            <xdr:cNvPr id="1203" name="Check Box 179" hidden="1">
              <a:extLst>
                <a:ext uri="{63B3BB69-23CF-44E3-9099-C40C66FF867C}">
                  <a14:compatExt spid="_x0000_s12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extérieur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44</xdr:row>
          <xdr:rowOff>76200</xdr:rowOff>
        </xdr:from>
        <xdr:to>
          <xdr:col>4</xdr:col>
          <xdr:colOff>1133475</xdr:colOff>
          <xdr:row>44</xdr:row>
          <xdr:rowOff>238125</xdr:rowOff>
        </xdr:to>
        <xdr:sp macro="" textlink="">
          <xdr:nvSpPr>
            <xdr:cNvPr id="1206" name="Check Box 182" hidden="1">
              <a:extLst>
                <a:ext uri="{63B3BB69-23CF-44E3-9099-C40C66FF867C}">
                  <a14:compatExt spid="_x0000_s12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intérieur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44</xdr:row>
          <xdr:rowOff>228600</xdr:rowOff>
        </xdr:from>
        <xdr:to>
          <xdr:col>4</xdr:col>
          <xdr:colOff>1066800</xdr:colOff>
          <xdr:row>44</xdr:row>
          <xdr:rowOff>409575</xdr:rowOff>
        </xdr:to>
        <xdr:sp macro="" textlink="">
          <xdr:nvSpPr>
            <xdr:cNvPr id="1207" name="Check Box 183" hidden="1">
              <a:extLst>
                <a:ext uri="{63B3BB69-23CF-44E3-9099-C40C66FF867C}">
                  <a14:compatExt spid="_x0000_s12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extérieur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45</xdr:row>
          <xdr:rowOff>66675</xdr:rowOff>
        </xdr:from>
        <xdr:to>
          <xdr:col>4</xdr:col>
          <xdr:colOff>1123950</xdr:colOff>
          <xdr:row>45</xdr:row>
          <xdr:rowOff>228600</xdr:rowOff>
        </xdr:to>
        <xdr:sp macro="" textlink="">
          <xdr:nvSpPr>
            <xdr:cNvPr id="1210" name="Check Box 186" hidden="1">
              <a:extLst>
                <a:ext uri="{63B3BB69-23CF-44E3-9099-C40C66FF867C}">
                  <a14:compatExt spid="_x0000_s12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intérieur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45</xdr:row>
          <xdr:rowOff>219075</xdr:rowOff>
        </xdr:from>
        <xdr:to>
          <xdr:col>4</xdr:col>
          <xdr:colOff>1057275</xdr:colOff>
          <xdr:row>45</xdr:row>
          <xdr:rowOff>400050</xdr:rowOff>
        </xdr:to>
        <xdr:sp macro="" textlink="">
          <xdr:nvSpPr>
            <xdr:cNvPr id="1211" name="Check Box 187" hidden="1">
              <a:extLst>
                <a:ext uri="{63B3BB69-23CF-44E3-9099-C40C66FF867C}">
                  <a14:compatExt spid="_x0000_s12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extérieur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46</xdr:row>
          <xdr:rowOff>57150</xdr:rowOff>
        </xdr:from>
        <xdr:to>
          <xdr:col>4</xdr:col>
          <xdr:colOff>1123950</xdr:colOff>
          <xdr:row>46</xdr:row>
          <xdr:rowOff>219075</xdr:rowOff>
        </xdr:to>
        <xdr:sp macro="" textlink="">
          <xdr:nvSpPr>
            <xdr:cNvPr id="1214" name="Check Box 190" hidden="1">
              <a:extLst>
                <a:ext uri="{63B3BB69-23CF-44E3-9099-C40C66FF867C}">
                  <a14:compatExt spid="_x0000_s12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intérieur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46</xdr:row>
          <xdr:rowOff>209550</xdr:rowOff>
        </xdr:from>
        <xdr:to>
          <xdr:col>4</xdr:col>
          <xdr:colOff>1057275</xdr:colOff>
          <xdr:row>46</xdr:row>
          <xdr:rowOff>390525</xdr:rowOff>
        </xdr:to>
        <xdr:sp macro="" textlink="">
          <xdr:nvSpPr>
            <xdr:cNvPr id="1215" name="Check Box 191" hidden="1">
              <a:extLst>
                <a:ext uri="{63B3BB69-23CF-44E3-9099-C40C66FF867C}">
                  <a14:compatExt spid="_x0000_s12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extérieur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47</xdr:row>
          <xdr:rowOff>38100</xdr:rowOff>
        </xdr:from>
        <xdr:to>
          <xdr:col>4</xdr:col>
          <xdr:colOff>1114425</xdr:colOff>
          <xdr:row>47</xdr:row>
          <xdr:rowOff>200025</xdr:rowOff>
        </xdr:to>
        <xdr:sp macro="" textlink="">
          <xdr:nvSpPr>
            <xdr:cNvPr id="1218" name="Check Box 194" hidden="1">
              <a:extLst>
                <a:ext uri="{63B3BB69-23CF-44E3-9099-C40C66FF867C}">
                  <a14:compatExt spid="_x0000_s12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intérieur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47</xdr:row>
          <xdr:rowOff>200025</xdr:rowOff>
        </xdr:from>
        <xdr:to>
          <xdr:col>4</xdr:col>
          <xdr:colOff>1047750</xdr:colOff>
          <xdr:row>47</xdr:row>
          <xdr:rowOff>381000</xdr:rowOff>
        </xdr:to>
        <xdr:sp macro="" textlink="">
          <xdr:nvSpPr>
            <xdr:cNvPr id="1219" name="Check Box 195" hidden="1">
              <a:extLst>
                <a:ext uri="{63B3BB69-23CF-44E3-9099-C40C66FF867C}">
                  <a14:compatExt spid="_x0000_s12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extérieur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48</xdr:row>
          <xdr:rowOff>66675</xdr:rowOff>
        </xdr:from>
        <xdr:to>
          <xdr:col>4</xdr:col>
          <xdr:colOff>1114425</xdr:colOff>
          <xdr:row>48</xdr:row>
          <xdr:rowOff>228600</xdr:rowOff>
        </xdr:to>
        <xdr:sp macro="" textlink="">
          <xdr:nvSpPr>
            <xdr:cNvPr id="1222" name="Check Box 198" hidden="1">
              <a:extLst>
                <a:ext uri="{63B3BB69-23CF-44E3-9099-C40C66FF867C}">
                  <a14:compatExt spid="_x0000_s12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intérieur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48</xdr:row>
          <xdr:rowOff>228600</xdr:rowOff>
        </xdr:from>
        <xdr:to>
          <xdr:col>4</xdr:col>
          <xdr:colOff>1047750</xdr:colOff>
          <xdr:row>48</xdr:row>
          <xdr:rowOff>409575</xdr:rowOff>
        </xdr:to>
        <xdr:sp macro="" textlink="">
          <xdr:nvSpPr>
            <xdr:cNvPr id="1223" name="Check Box 199" hidden="1">
              <a:extLst>
                <a:ext uri="{63B3BB69-23CF-44E3-9099-C40C66FF867C}">
                  <a14:compatExt spid="_x0000_s12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milieu extérieur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45</xdr:row>
          <xdr:rowOff>247650</xdr:rowOff>
        </xdr:from>
        <xdr:to>
          <xdr:col>23</xdr:col>
          <xdr:colOff>28575</xdr:colOff>
          <xdr:row>45</xdr:row>
          <xdr:rowOff>361950</xdr:rowOff>
        </xdr:to>
        <xdr:sp macro="" textlink="">
          <xdr:nvSpPr>
            <xdr:cNvPr id="1224" name="Check Box 200" hidden="1">
              <a:extLst>
                <a:ext uri="{63B3BB69-23CF-44E3-9099-C40C66FF867C}">
                  <a14:compatExt spid="_x0000_s12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48</xdr:row>
          <xdr:rowOff>66675</xdr:rowOff>
        </xdr:from>
        <xdr:to>
          <xdr:col>20</xdr:col>
          <xdr:colOff>381000</xdr:colOff>
          <xdr:row>48</xdr:row>
          <xdr:rowOff>200025</xdr:rowOff>
        </xdr:to>
        <xdr:sp macro="" textlink="">
          <xdr:nvSpPr>
            <xdr:cNvPr id="1227" name="Check Box 203" hidden="1">
              <a:extLst>
                <a:ext uri="{63B3BB69-23CF-44E3-9099-C40C66FF867C}">
                  <a14:compatExt spid="_x0000_s12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48</xdr:row>
          <xdr:rowOff>247650</xdr:rowOff>
        </xdr:from>
        <xdr:to>
          <xdr:col>23</xdr:col>
          <xdr:colOff>28575</xdr:colOff>
          <xdr:row>48</xdr:row>
          <xdr:rowOff>361950</xdr:rowOff>
        </xdr:to>
        <xdr:sp macro="" textlink="">
          <xdr:nvSpPr>
            <xdr:cNvPr id="1228" name="Check Box 204" hidden="1">
              <a:extLst>
                <a:ext uri="{63B3BB69-23CF-44E3-9099-C40C66FF867C}">
                  <a14:compatExt spid="_x0000_s12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46</xdr:row>
          <xdr:rowOff>76200</xdr:rowOff>
        </xdr:from>
        <xdr:to>
          <xdr:col>20</xdr:col>
          <xdr:colOff>381000</xdr:colOff>
          <xdr:row>46</xdr:row>
          <xdr:rowOff>209550</xdr:rowOff>
        </xdr:to>
        <xdr:sp macro="" textlink="">
          <xdr:nvSpPr>
            <xdr:cNvPr id="1231" name="Check Box 207" hidden="1">
              <a:extLst>
                <a:ext uri="{63B3BB69-23CF-44E3-9099-C40C66FF867C}">
                  <a14:compatExt spid="_x0000_s12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46</xdr:row>
          <xdr:rowOff>257175</xdr:rowOff>
        </xdr:from>
        <xdr:to>
          <xdr:col>23</xdr:col>
          <xdr:colOff>28575</xdr:colOff>
          <xdr:row>46</xdr:row>
          <xdr:rowOff>371475</xdr:rowOff>
        </xdr:to>
        <xdr:sp macro="" textlink="">
          <xdr:nvSpPr>
            <xdr:cNvPr id="1232" name="Check Box 208" hidden="1">
              <a:extLst>
                <a:ext uri="{63B3BB69-23CF-44E3-9099-C40C66FF867C}">
                  <a14:compatExt spid="_x0000_s12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47</xdr:row>
          <xdr:rowOff>76200</xdr:rowOff>
        </xdr:from>
        <xdr:to>
          <xdr:col>20</xdr:col>
          <xdr:colOff>381000</xdr:colOff>
          <xdr:row>47</xdr:row>
          <xdr:rowOff>209550</xdr:rowOff>
        </xdr:to>
        <xdr:sp macro="" textlink="">
          <xdr:nvSpPr>
            <xdr:cNvPr id="1233" name="Check Box 209" hidden="1">
              <a:extLst>
                <a:ext uri="{63B3BB69-23CF-44E3-9099-C40C66FF867C}">
                  <a14:compatExt spid="_x0000_s12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47</xdr:row>
          <xdr:rowOff>257175</xdr:rowOff>
        </xdr:from>
        <xdr:to>
          <xdr:col>23</xdr:col>
          <xdr:colOff>28575</xdr:colOff>
          <xdr:row>47</xdr:row>
          <xdr:rowOff>371475</xdr:rowOff>
        </xdr:to>
        <xdr:sp macro="" textlink="">
          <xdr:nvSpPr>
            <xdr:cNvPr id="1234" name="Check Box 210" hidden="1">
              <a:extLst>
                <a:ext uri="{63B3BB69-23CF-44E3-9099-C40C66FF867C}">
                  <a14:compatExt spid="_x0000_s12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a:t>
              </a:r>
            </a:p>
          </xdr:txBody>
        </xdr:sp>
        <xdr:clientData/>
      </xdr:twoCellAnchor>
    </mc:Choice>
    <mc:Fallback/>
  </mc:AlternateContent>
  <xdr:twoCellAnchor>
    <xdr:from>
      <xdr:col>41</xdr:col>
      <xdr:colOff>76200</xdr:colOff>
      <xdr:row>59</xdr:row>
      <xdr:rowOff>542925</xdr:rowOff>
    </xdr:from>
    <xdr:to>
      <xdr:col>45</xdr:col>
      <xdr:colOff>38100</xdr:colOff>
      <xdr:row>62</xdr:row>
      <xdr:rowOff>142875</xdr:rowOff>
    </xdr:to>
    <xdr:graphicFrame macro="">
      <xdr:nvGraphicFramePr>
        <xdr:cNvPr id="9" name="Graphique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mc:AlternateContent xmlns:mc="http://schemas.openxmlformats.org/markup-compatibility/2006">
    <mc:Choice xmlns:a14="http://schemas.microsoft.com/office/drawing/2010/main" Requires="a14">
      <xdr:twoCellAnchor editAs="oneCell">
        <xdr:from>
          <xdr:col>26</xdr:col>
          <xdr:colOff>142875</xdr:colOff>
          <xdr:row>25</xdr:row>
          <xdr:rowOff>9525</xdr:rowOff>
        </xdr:from>
        <xdr:to>
          <xdr:col>26</xdr:col>
          <xdr:colOff>723900</xdr:colOff>
          <xdr:row>25</xdr:row>
          <xdr:rowOff>180975</xdr:rowOff>
        </xdr:to>
        <xdr:sp macro="" textlink="">
          <xdr:nvSpPr>
            <xdr:cNvPr id="1245" name="Check Box 221" hidden="1">
              <a:extLst>
                <a:ext uri="{63B3BB69-23CF-44E3-9099-C40C66FF867C}">
                  <a14:compatExt spid="_x0000_s12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1095375</xdr:colOff>
          <xdr:row>25</xdr:row>
          <xdr:rowOff>9525</xdr:rowOff>
        </xdr:from>
        <xdr:to>
          <xdr:col>26</xdr:col>
          <xdr:colOff>1676400</xdr:colOff>
          <xdr:row>25</xdr:row>
          <xdr:rowOff>180975</xdr:rowOff>
        </xdr:to>
        <xdr:sp macro="" textlink="">
          <xdr:nvSpPr>
            <xdr:cNvPr id="1246" name="Check Box 222" hidden="1">
              <a:extLst>
                <a:ext uri="{63B3BB69-23CF-44E3-9099-C40C66FF867C}">
                  <a14:compatExt spid="_x0000_s12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26</xdr:row>
          <xdr:rowOff>9525</xdr:rowOff>
        </xdr:from>
        <xdr:to>
          <xdr:col>26</xdr:col>
          <xdr:colOff>723900</xdr:colOff>
          <xdr:row>26</xdr:row>
          <xdr:rowOff>180975</xdr:rowOff>
        </xdr:to>
        <xdr:sp macro="" textlink="">
          <xdr:nvSpPr>
            <xdr:cNvPr id="1247" name="Check Box 223" hidden="1">
              <a:extLst>
                <a:ext uri="{63B3BB69-23CF-44E3-9099-C40C66FF867C}">
                  <a14:compatExt spid="_x0000_s12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1095375</xdr:colOff>
          <xdr:row>26</xdr:row>
          <xdr:rowOff>9525</xdr:rowOff>
        </xdr:from>
        <xdr:to>
          <xdr:col>26</xdr:col>
          <xdr:colOff>1676400</xdr:colOff>
          <xdr:row>26</xdr:row>
          <xdr:rowOff>180975</xdr:rowOff>
        </xdr:to>
        <xdr:sp macro="" textlink="">
          <xdr:nvSpPr>
            <xdr:cNvPr id="1248" name="Check Box 224" hidden="1">
              <a:extLst>
                <a:ext uri="{63B3BB69-23CF-44E3-9099-C40C66FF867C}">
                  <a14:compatExt spid="_x0000_s12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27</xdr:row>
          <xdr:rowOff>9525</xdr:rowOff>
        </xdr:from>
        <xdr:to>
          <xdr:col>26</xdr:col>
          <xdr:colOff>723900</xdr:colOff>
          <xdr:row>27</xdr:row>
          <xdr:rowOff>180975</xdr:rowOff>
        </xdr:to>
        <xdr:sp macro="" textlink="">
          <xdr:nvSpPr>
            <xdr:cNvPr id="1249" name="Check Box 225" hidden="1">
              <a:extLst>
                <a:ext uri="{63B3BB69-23CF-44E3-9099-C40C66FF867C}">
                  <a14:compatExt spid="_x0000_s12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1095375</xdr:colOff>
          <xdr:row>27</xdr:row>
          <xdr:rowOff>9525</xdr:rowOff>
        </xdr:from>
        <xdr:to>
          <xdr:col>26</xdr:col>
          <xdr:colOff>1676400</xdr:colOff>
          <xdr:row>27</xdr:row>
          <xdr:rowOff>180975</xdr:rowOff>
        </xdr:to>
        <xdr:sp macro="" textlink="">
          <xdr:nvSpPr>
            <xdr:cNvPr id="1250" name="Check Box 226" hidden="1">
              <a:extLst>
                <a:ext uri="{63B3BB69-23CF-44E3-9099-C40C66FF867C}">
                  <a14:compatExt spid="_x0000_s12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28</xdr:row>
          <xdr:rowOff>9525</xdr:rowOff>
        </xdr:from>
        <xdr:to>
          <xdr:col>26</xdr:col>
          <xdr:colOff>723900</xdr:colOff>
          <xdr:row>28</xdr:row>
          <xdr:rowOff>180975</xdr:rowOff>
        </xdr:to>
        <xdr:sp macro="" textlink="">
          <xdr:nvSpPr>
            <xdr:cNvPr id="1251" name="Check Box 227" hidden="1">
              <a:extLst>
                <a:ext uri="{63B3BB69-23CF-44E3-9099-C40C66FF867C}">
                  <a14:compatExt spid="_x0000_s12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1095375</xdr:colOff>
          <xdr:row>28</xdr:row>
          <xdr:rowOff>9525</xdr:rowOff>
        </xdr:from>
        <xdr:to>
          <xdr:col>26</xdr:col>
          <xdr:colOff>1676400</xdr:colOff>
          <xdr:row>28</xdr:row>
          <xdr:rowOff>180975</xdr:rowOff>
        </xdr:to>
        <xdr:sp macro="" textlink="">
          <xdr:nvSpPr>
            <xdr:cNvPr id="1252" name="Check Box 228" hidden="1">
              <a:extLst>
                <a:ext uri="{63B3BB69-23CF-44E3-9099-C40C66FF867C}">
                  <a14:compatExt spid="_x0000_s12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29</xdr:row>
          <xdr:rowOff>9525</xdr:rowOff>
        </xdr:from>
        <xdr:to>
          <xdr:col>26</xdr:col>
          <xdr:colOff>723900</xdr:colOff>
          <xdr:row>29</xdr:row>
          <xdr:rowOff>180975</xdr:rowOff>
        </xdr:to>
        <xdr:sp macro="" textlink="">
          <xdr:nvSpPr>
            <xdr:cNvPr id="1253" name="Check Box 229" hidden="1">
              <a:extLst>
                <a:ext uri="{63B3BB69-23CF-44E3-9099-C40C66FF867C}">
                  <a14:compatExt spid="_x0000_s12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1095375</xdr:colOff>
          <xdr:row>29</xdr:row>
          <xdr:rowOff>9525</xdr:rowOff>
        </xdr:from>
        <xdr:to>
          <xdr:col>26</xdr:col>
          <xdr:colOff>1676400</xdr:colOff>
          <xdr:row>29</xdr:row>
          <xdr:rowOff>180975</xdr:rowOff>
        </xdr:to>
        <xdr:sp macro="" textlink="">
          <xdr:nvSpPr>
            <xdr:cNvPr id="1254" name="Check Box 230" hidden="1">
              <a:extLst>
                <a:ext uri="{63B3BB69-23CF-44E3-9099-C40C66FF867C}">
                  <a14:compatExt spid="_x0000_s12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30</xdr:row>
          <xdr:rowOff>9525</xdr:rowOff>
        </xdr:from>
        <xdr:to>
          <xdr:col>26</xdr:col>
          <xdr:colOff>723900</xdr:colOff>
          <xdr:row>30</xdr:row>
          <xdr:rowOff>180975</xdr:rowOff>
        </xdr:to>
        <xdr:sp macro="" textlink="">
          <xdr:nvSpPr>
            <xdr:cNvPr id="1255" name="Check Box 231" hidden="1">
              <a:extLst>
                <a:ext uri="{63B3BB69-23CF-44E3-9099-C40C66FF867C}">
                  <a14:compatExt spid="_x0000_s12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1095375</xdr:colOff>
          <xdr:row>30</xdr:row>
          <xdr:rowOff>9525</xdr:rowOff>
        </xdr:from>
        <xdr:to>
          <xdr:col>26</xdr:col>
          <xdr:colOff>1676400</xdr:colOff>
          <xdr:row>30</xdr:row>
          <xdr:rowOff>180975</xdr:rowOff>
        </xdr:to>
        <xdr:sp macro="" textlink="">
          <xdr:nvSpPr>
            <xdr:cNvPr id="1256" name="Check Box 232" hidden="1">
              <a:extLst>
                <a:ext uri="{63B3BB69-23CF-44E3-9099-C40C66FF867C}">
                  <a14:compatExt spid="_x0000_s12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31</xdr:row>
          <xdr:rowOff>19050</xdr:rowOff>
        </xdr:from>
        <xdr:to>
          <xdr:col>26</xdr:col>
          <xdr:colOff>723900</xdr:colOff>
          <xdr:row>31</xdr:row>
          <xdr:rowOff>190500</xdr:rowOff>
        </xdr:to>
        <xdr:sp macro="" textlink="">
          <xdr:nvSpPr>
            <xdr:cNvPr id="1257" name="Check Box 233" hidden="1">
              <a:extLst>
                <a:ext uri="{63B3BB69-23CF-44E3-9099-C40C66FF867C}">
                  <a14:compatExt spid="_x0000_s12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1095375</xdr:colOff>
          <xdr:row>31</xdr:row>
          <xdr:rowOff>19050</xdr:rowOff>
        </xdr:from>
        <xdr:to>
          <xdr:col>26</xdr:col>
          <xdr:colOff>1676400</xdr:colOff>
          <xdr:row>31</xdr:row>
          <xdr:rowOff>190500</xdr:rowOff>
        </xdr:to>
        <xdr:sp macro="" textlink="">
          <xdr:nvSpPr>
            <xdr:cNvPr id="1258" name="Check Box 234" hidden="1">
              <a:extLst>
                <a:ext uri="{63B3BB69-23CF-44E3-9099-C40C66FF867C}">
                  <a14:compatExt spid="_x0000_s12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32</xdr:row>
          <xdr:rowOff>19050</xdr:rowOff>
        </xdr:from>
        <xdr:to>
          <xdr:col>26</xdr:col>
          <xdr:colOff>723900</xdr:colOff>
          <xdr:row>32</xdr:row>
          <xdr:rowOff>190500</xdr:rowOff>
        </xdr:to>
        <xdr:sp macro="" textlink="">
          <xdr:nvSpPr>
            <xdr:cNvPr id="1259" name="Check Box 235" hidden="1">
              <a:extLst>
                <a:ext uri="{63B3BB69-23CF-44E3-9099-C40C66FF867C}">
                  <a14:compatExt spid="_x0000_s12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1095375</xdr:colOff>
          <xdr:row>32</xdr:row>
          <xdr:rowOff>19050</xdr:rowOff>
        </xdr:from>
        <xdr:to>
          <xdr:col>26</xdr:col>
          <xdr:colOff>1676400</xdr:colOff>
          <xdr:row>32</xdr:row>
          <xdr:rowOff>190500</xdr:rowOff>
        </xdr:to>
        <xdr:sp macro="" textlink="">
          <xdr:nvSpPr>
            <xdr:cNvPr id="1260" name="Check Box 236" hidden="1">
              <a:extLst>
                <a:ext uri="{63B3BB69-23CF-44E3-9099-C40C66FF867C}">
                  <a14:compatExt spid="_x0000_s12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33</xdr:row>
          <xdr:rowOff>9525</xdr:rowOff>
        </xdr:from>
        <xdr:to>
          <xdr:col>26</xdr:col>
          <xdr:colOff>723900</xdr:colOff>
          <xdr:row>33</xdr:row>
          <xdr:rowOff>180975</xdr:rowOff>
        </xdr:to>
        <xdr:sp macro="" textlink="">
          <xdr:nvSpPr>
            <xdr:cNvPr id="1261" name="Check Box 237" hidden="1">
              <a:extLst>
                <a:ext uri="{63B3BB69-23CF-44E3-9099-C40C66FF867C}">
                  <a14:compatExt spid="_x0000_s12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1095375</xdr:colOff>
          <xdr:row>33</xdr:row>
          <xdr:rowOff>9525</xdr:rowOff>
        </xdr:from>
        <xdr:to>
          <xdr:col>26</xdr:col>
          <xdr:colOff>1676400</xdr:colOff>
          <xdr:row>33</xdr:row>
          <xdr:rowOff>180975</xdr:rowOff>
        </xdr:to>
        <xdr:sp macro="" textlink="">
          <xdr:nvSpPr>
            <xdr:cNvPr id="1262" name="Check Box 238" hidden="1">
              <a:extLst>
                <a:ext uri="{63B3BB69-23CF-44E3-9099-C40C66FF867C}">
                  <a14:compatExt spid="_x0000_s12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34</xdr:row>
          <xdr:rowOff>9525</xdr:rowOff>
        </xdr:from>
        <xdr:to>
          <xdr:col>26</xdr:col>
          <xdr:colOff>723900</xdr:colOff>
          <xdr:row>34</xdr:row>
          <xdr:rowOff>180975</xdr:rowOff>
        </xdr:to>
        <xdr:sp macro="" textlink="">
          <xdr:nvSpPr>
            <xdr:cNvPr id="1263" name="Check Box 239" hidden="1">
              <a:extLst>
                <a:ext uri="{63B3BB69-23CF-44E3-9099-C40C66FF867C}">
                  <a14:compatExt spid="_x0000_s12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1095375</xdr:colOff>
          <xdr:row>34</xdr:row>
          <xdr:rowOff>9525</xdr:rowOff>
        </xdr:from>
        <xdr:to>
          <xdr:col>26</xdr:col>
          <xdr:colOff>1676400</xdr:colOff>
          <xdr:row>34</xdr:row>
          <xdr:rowOff>180975</xdr:rowOff>
        </xdr:to>
        <xdr:sp macro="" textlink="">
          <xdr:nvSpPr>
            <xdr:cNvPr id="1264" name="Check Box 240" hidden="1">
              <a:extLst>
                <a:ext uri="{63B3BB69-23CF-44E3-9099-C40C66FF867C}">
                  <a14:compatExt spid="_x0000_s12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35</xdr:row>
          <xdr:rowOff>9525</xdr:rowOff>
        </xdr:from>
        <xdr:to>
          <xdr:col>26</xdr:col>
          <xdr:colOff>723900</xdr:colOff>
          <xdr:row>35</xdr:row>
          <xdr:rowOff>180975</xdr:rowOff>
        </xdr:to>
        <xdr:sp macro="" textlink="">
          <xdr:nvSpPr>
            <xdr:cNvPr id="1265" name="Check Box 241" hidden="1">
              <a:extLst>
                <a:ext uri="{63B3BB69-23CF-44E3-9099-C40C66FF867C}">
                  <a14:compatExt spid="_x0000_s12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1095375</xdr:colOff>
          <xdr:row>35</xdr:row>
          <xdr:rowOff>9525</xdr:rowOff>
        </xdr:from>
        <xdr:to>
          <xdr:col>26</xdr:col>
          <xdr:colOff>1676400</xdr:colOff>
          <xdr:row>35</xdr:row>
          <xdr:rowOff>180975</xdr:rowOff>
        </xdr:to>
        <xdr:sp macro="" textlink="">
          <xdr:nvSpPr>
            <xdr:cNvPr id="1266" name="Check Box 242" hidden="1">
              <a:extLst>
                <a:ext uri="{63B3BB69-23CF-44E3-9099-C40C66FF867C}">
                  <a14:compatExt spid="_x0000_s12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   non</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771525</xdr:colOff>
      <xdr:row>6</xdr:row>
      <xdr:rowOff>152400</xdr:rowOff>
    </xdr:from>
    <xdr:to>
      <xdr:col>10</xdr:col>
      <xdr:colOff>314325</xdr:colOff>
      <xdr:row>16</xdr:row>
      <xdr:rowOff>142875</xdr:rowOff>
    </xdr:to>
    <xdr:graphicFrame macro="">
      <xdr:nvGraphicFramePr>
        <xdr:cNvPr id="2065"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771525</xdr:colOff>
      <xdr:row>6</xdr:row>
      <xdr:rowOff>152400</xdr:rowOff>
    </xdr:from>
    <xdr:to>
      <xdr:col>10</xdr:col>
      <xdr:colOff>314325</xdr:colOff>
      <xdr:row>21</xdr:row>
      <xdr:rowOff>104775</xdr:rowOff>
    </xdr:to>
    <xdr:graphicFrame macro="">
      <xdr:nvGraphicFramePr>
        <xdr:cNvPr id="2066"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828676</xdr:colOff>
      <xdr:row>3</xdr:row>
      <xdr:rowOff>47624</xdr:rowOff>
    </xdr:from>
    <xdr:to>
      <xdr:col>3</xdr:col>
      <xdr:colOff>828676</xdr:colOff>
      <xdr:row>10</xdr:row>
      <xdr:rowOff>9525</xdr:rowOff>
    </xdr:to>
    <xdr:sp macro="" textlink="">
      <xdr:nvSpPr>
        <xdr:cNvPr id="2" name="Rectangle 1"/>
        <xdr:cNvSpPr/>
      </xdr:nvSpPr>
      <xdr:spPr>
        <a:xfrm>
          <a:off x="1666876" y="533399"/>
          <a:ext cx="1676400" cy="1095376"/>
        </a:xfrm>
        <a:prstGeom prst="rect">
          <a:avLst/>
        </a:prstGeom>
        <a:solidFill>
          <a:schemeClr val="bg2">
            <a:lumMod val="90000"/>
          </a:schemeClr>
        </a:solidFill>
        <a:ln w="25400">
          <a:solidFill>
            <a:schemeClr val="bg2">
              <a:lumMod val="1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9525</xdr:colOff>
      <xdr:row>3</xdr:row>
      <xdr:rowOff>57151</xdr:rowOff>
    </xdr:from>
    <xdr:to>
      <xdr:col>3</xdr:col>
      <xdr:colOff>0</xdr:colOff>
      <xdr:row>6</xdr:row>
      <xdr:rowOff>142876</xdr:rowOff>
    </xdr:to>
    <xdr:sp macro="" textlink="">
      <xdr:nvSpPr>
        <xdr:cNvPr id="4" name="Rectangle 3"/>
        <xdr:cNvSpPr/>
      </xdr:nvSpPr>
      <xdr:spPr>
        <a:xfrm>
          <a:off x="1685925" y="542926"/>
          <a:ext cx="828675" cy="571500"/>
        </a:xfrm>
        <a:prstGeom prst="rect">
          <a:avLst/>
        </a:prstGeom>
        <a:solidFill>
          <a:schemeClr val="bg2">
            <a:lumMod val="75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0</xdr:colOff>
      <xdr:row>4</xdr:row>
      <xdr:rowOff>0</xdr:rowOff>
    </xdr:from>
    <xdr:to>
      <xdr:col>3</xdr:col>
      <xdr:colOff>19050</xdr:colOff>
      <xdr:row>5</xdr:row>
      <xdr:rowOff>104775</xdr:rowOff>
    </xdr:to>
    <xdr:sp macro="" textlink="">
      <xdr:nvSpPr>
        <xdr:cNvPr id="21" name="ZoneTexte 20"/>
        <xdr:cNvSpPr txBox="1"/>
      </xdr:nvSpPr>
      <xdr:spPr>
        <a:xfrm>
          <a:off x="1676400" y="647700"/>
          <a:ext cx="85725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a:t>Volume en m</a:t>
          </a:r>
          <a:r>
            <a:rPr lang="fr-FR" sz="800" baseline="30000"/>
            <a:t>3</a:t>
          </a:r>
        </a:p>
      </xdr:txBody>
    </xdr:sp>
    <xdr:clientData/>
  </xdr:twoCellAnchor>
  <xdr:twoCellAnchor>
    <xdr:from>
      <xdr:col>2</xdr:col>
      <xdr:colOff>314324</xdr:colOff>
      <xdr:row>2</xdr:row>
      <xdr:rowOff>9525</xdr:rowOff>
    </xdr:from>
    <xdr:to>
      <xdr:col>2</xdr:col>
      <xdr:colOff>409575</xdr:colOff>
      <xdr:row>3</xdr:row>
      <xdr:rowOff>38100</xdr:rowOff>
    </xdr:to>
    <xdr:sp macro="" textlink="">
      <xdr:nvSpPr>
        <xdr:cNvPr id="23" name="Rectangle 22"/>
        <xdr:cNvSpPr/>
      </xdr:nvSpPr>
      <xdr:spPr>
        <a:xfrm>
          <a:off x="1990724" y="333375"/>
          <a:ext cx="95251" cy="190500"/>
        </a:xfrm>
        <a:prstGeom prst="rect">
          <a:avLst/>
        </a:prstGeom>
        <a:solidFill>
          <a:schemeClr val="tx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495299</xdr:colOff>
      <xdr:row>2</xdr:row>
      <xdr:rowOff>9525</xdr:rowOff>
    </xdr:from>
    <xdr:to>
      <xdr:col>2</xdr:col>
      <xdr:colOff>590550</xdr:colOff>
      <xdr:row>3</xdr:row>
      <xdr:rowOff>38100</xdr:rowOff>
    </xdr:to>
    <xdr:sp macro="" textlink="">
      <xdr:nvSpPr>
        <xdr:cNvPr id="25" name="Rectangle 24"/>
        <xdr:cNvSpPr/>
      </xdr:nvSpPr>
      <xdr:spPr>
        <a:xfrm>
          <a:off x="2171699" y="333375"/>
          <a:ext cx="95251" cy="190500"/>
        </a:xfrm>
        <a:prstGeom prst="rect">
          <a:avLst/>
        </a:prstGeom>
        <a:solidFill>
          <a:schemeClr val="tx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142875</xdr:colOff>
      <xdr:row>2</xdr:row>
      <xdr:rowOff>19050</xdr:rowOff>
    </xdr:from>
    <xdr:to>
      <xdr:col>2</xdr:col>
      <xdr:colOff>238126</xdr:colOff>
      <xdr:row>3</xdr:row>
      <xdr:rowOff>47625</xdr:rowOff>
    </xdr:to>
    <xdr:sp macro="" textlink="">
      <xdr:nvSpPr>
        <xdr:cNvPr id="26" name="Rectangle 25"/>
        <xdr:cNvSpPr/>
      </xdr:nvSpPr>
      <xdr:spPr>
        <a:xfrm>
          <a:off x="1819275" y="342900"/>
          <a:ext cx="95251" cy="190500"/>
        </a:xfrm>
        <a:prstGeom prst="rect">
          <a:avLst/>
        </a:prstGeom>
        <a:solidFill>
          <a:schemeClr val="tx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133350</xdr:colOff>
      <xdr:row>6</xdr:row>
      <xdr:rowOff>114300</xdr:rowOff>
    </xdr:from>
    <xdr:to>
      <xdr:col>2</xdr:col>
      <xdr:colOff>238125</xdr:colOff>
      <xdr:row>7</xdr:row>
      <xdr:rowOff>9525</xdr:rowOff>
    </xdr:to>
    <xdr:sp macro="" textlink="">
      <xdr:nvSpPr>
        <xdr:cNvPr id="27" name="Rectangle 26"/>
        <xdr:cNvSpPr/>
      </xdr:nvSpPr>
      <xdr:spPr>
        <a:xfrm>
          <a:off x="1809750" y="1085850"/>
          <a:ext cx="104775" cy="571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609600</xdr:colOff>
      <xdr:row>6</xdr:row>
      <xdr:rowOff>114300</xdr:rowOff>
    </xdr:from>
    <xdr:to>
      <xdr:col>2</xdr:col>
      <xdr:colOff>714375</xdr:colOff>
      <xdr:row>7</xdr:row>
      <xdr:rowOff>9525</xdr:rowOff>
    </xdr:to>
    <xdr:sp macro="" textlink="">
      <xdr:nvSpPr>
        <xdr:cNvPr id="28" name="Rectangle 27"/>
        <xdr:cNvSpPr/>
      </xdr:nvSpPr>
      <xdr:spPr>
        <a:xfrm>
          <a:off x="2286000" y="1085850"/>
          <a:ext cx="104775" cy="571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542925</xdr:colOff>
      <xdr:row>1</xdr:row>
      <xdr:rowOff>28575</xdr:rowOff>
    </xdr:from>
    <xdr:to>
      <xdr:col>2</xdr:col>
      <xdr:colOff>542926</xdr:colOff>
      <xdr:row>3</xdr:row>
      <xdr:rowOff>152401</xdr:rowOff>
    </xdr:to>
    <xdr:cxnSp macro="">
      <xdr:nvCxnSpPr>
        <xdr:cNvPr id="31" name="Connecteur droit avec flèche 30"/>
        <xdr:cNvCxnSpPr/>
      </xdr:nvCxnSpPr>
      <xdr:spPr>
        <a:xfrm flipH="1" flipV="1">
          <a:off x="2219325" y="190500"/>
          <a:ext cx="1" cy="44767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180975</xdr:colOff>
      <xdr:row>5</xdr:row>
      <xdr:rowOff>123825</xdr:rowOff>
    </xdr:from>
    <xdr:to>
      <xdr:col>2</xdr:col>
      <xdr:colOff>190500</xdr:colOff>
      <xdr:row>7</xdr:row>
      <xdr:rowOff>142876</xdr:rowOff>
    </xdr:to>
    <xdr:cxnSp macro="">
      <xdr:nvCxnSpPr>
        <xdr:cNvPr id="35" name="Connecteur droit avec flèche 34"/>
        <xdr:cNvCxnSpPr/>
      </xdr:nvCxnSpPr>
      <xdr:spPr>
        <a:xfrm flipH="1" flipV="1">
          <a:off x="1857375" y="933450"/>
          <a:ext cx="9525" cy="34290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361951</xdr:colOff>
      <xdr:row>6</xdr:row>
      <xdr:rowOff>85725</xdr:rowOff>
    </xdr:from>
    <xdr:to>
      <xdr:col>2</xdr:col>
      <xdr:colOff>457201</xdr:colOff>
      <xdr:row>7</xdr:row>
      <xdr:rowOff>47625</xdr:rowOff>
    </xdr:to>
    <xdr:sp macro="" textlink="">
      <xdr:nvSpPr>
        <xdr:cNvPr id="38" name="Rectangle 37"/>
        <xdr:cNvSpPr/>
      </xdr:nvSpPr>
      <xdr:spPr>
        <a:xfrm>
          <a:off x="2038351" y="1057275"/>
          <a:ext cx="95250" cy="12382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409575</xdr:colOff>
      <xdr:row>5</xdr:row>
      <xdr:rowOff>114300</xdr:rowOff>
    </xdr:from>
    <xdr:to>
      <xdr:col>2</xdr:col>
      <xdr:colOff>419100</xdr:colOff>
      <xdr:row>7</xdr:row>
      <xdr:rowOff>133351</xdr:rowOff>
    </xdr:to>
    <xdr:cxnSp macro="">
      <xdr:nvCxnSpPr>
        <xdr:cNvPr id="39" name="Connecteur droit avec flèche 38"/>
        <xdr:cNvCxnSpPr/>
      </xdr:nvCxnSpPr>
      <xdr:spPr>
        <a:xfrm flipH="1" flipV="1">
          <a:off x="2085975" y="923925"/>
          <a:ext cx="9525" cy="34290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666750</xdr:colOff>
      <xdr:row>5</xdr:row>
      <xdr:rowOff>123825</xdr:rowOff>
    </xdr:from>
    <xdr:to>
      <xdr:col>2</xdr:col>
      <xdr:colOff>676275</xdr:colOff>
      <xdr:row>7</xdr:row>
      <xdr:rowOff>142876</xdr:rowOff>
    </xdr:to>
    <xdr:cxnSp macro="">
      <xdr:nvCxnSpPr>
        <xdr:cNvPr id="40" name="Connecteur droit avec flèche 39"/>
        <xdr:cNvCxnSpPr/>
      </xdr:nvCxnSpPr>
      <xdr:spPr>
        <a:xfrm flipH="1" flipV="1">
          <a:off x="2343150" y="933450"/>
          <a:ext cx="9525" cy="34290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361950</xdr:colOff>
      <xdr:row>1</xdr:row>
      <xdr:rowOff>19050</xdr:rowOff>
    </xdr:from>
    <xdr:to>
      <xdr:col>2</xdr:col>
      <xdr:colOff>361951</xdr:colOff>
      <xdr:row>3</xdr:row>
      <xdr:rowOff>142876</xdr:rowOff>
    </xdr:to>
    <xdr:cxnSp macro="">
      <xdr:nvCxnSpPr>
        <xdr:cNvPr id="41" name="Connecteur droit avec flèche 40"/>
        <xdr:cNvCxnSpPr/>
      </xdr:nvCxnSpPr>
      <xdr:spPr>
        <a:xfrm flipH="1" flipV="1">
          <a:off x="2038350" y="180975"/>
          <a:ext cx="1" cy="44767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180975</xdr:colOff>
      <xdr:row>1</xdr:row>
      <xdr:rowOff>19050</xdr:rowOff>
    </xdr:from>
    <xdr:to>
      <xdr:col>2</xdr:col>
      <xdr:colOff>180976</xdr:colOff>
      <xdr:row>3</xdr:row>
      <xdr:rowOff>142876</xdr:rowOff>
    </xdr:to>
    <xdr:cxnSp macro="">
      <xdr:nvCxnSpPr>
        <xdr:cNvPr id="42" name="Connecteur droit avec flèche 41"/>
        <xdr:cNvCxnSpPr/>
      </xdr:nvCxnSpPr>
      <xdr:spPr>
        <a:xfrm flipH="1" flipV="1">
          <a:off x="1857375" y="180975"/>
          <a:ext cx="1" cy="44767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771526</xdr:colOff>
      <xdr:row>6</xdr:row>
      <xdr:rowOff>47626</xdr:rowOff>
    </xdr:from>
    <xdr:to>
      <xdr:col>3</xdr:col>
      <xdr:colOff>85725</xdr:colOff>
      <xdr:row>7</xdr:row>
      <xdr:rowOff>0</xdr:rowOff>
    </xdr:to>
    <xdr:cxnSp macro="">
      <xdr:nvCxnSpPr>
        <xdr:cNvPr id="43" name="Connecteur droit avec flèche 42"/>
        <xdr:cNvCxnSpPr/>
      </xdr:nvCxnSpPr>
      <xdr:spPr>
        <a:xfrm flipH="1" flipV="1">
          <a:off x="2447926" y="1019176"/>
          <a:ext cx="152399" cy="114299"/>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781050</xdr:colOff>
      <xdr:row>3</xdr:row>
      <xdr:rowOff>123825</xdr:rowOff>
    </xdr:from>
    <xdr:to>
      <xdr:col>3</xdr:col>
      <xdr:colOff>133350</xdr:colOff>
      <xdr:row>4</xdr:row>
      <xdr:rowOff>0</xdr:rowOff>
    </xdr:to>
    <xdr:cxnSp macro="">
      <xdr:nvCxnSpPr>
        <xdr:cNvPr id="48" name="Connecteur droit avec flèche 47"/>
        <xdr:cNvCxnSpPr/>
      </xdr:nvCxnSpPr>
      <xdr:spPr>
        <a:xfrm flipH="1">
          <a:off x="2457450" y="609600"/>
          <a:ext cx="190500" cy="38100"/>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57150</xdr:colOff>
      <xdr:row>6</xdr:row>
      <xdr:rowOff>66675</xdr:rowOff>
    </xdr:from>
    <xdr:to>
      <xdr:col>2</xdr:col>
      <xdr:colOff>66675</xdr:colOff>
      <xdr:row>7</xdr:row>
      <xdr:rowOff>95250</xdr:rowOff>
    </xdr:to>
    <xdr:cxnSp macro="">
      <xdr:nvCxnSpPr>
        <xdr:cNvPr id="51" name="Connecteur droit avec flèche 50"/>
        <xdr:cNvCxnSpPr/>
      </xdr:nvCxnSpPr>
      <xdr:spPr>
        <a:xfrm flipH="1" flipV="1">
          <a:off x="1733550" y="1038225"/>
          <a:ext cx="9525" cy="190500"/>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371476</xdr:colOff>
      <xdr:row>4</xdr:row>
      <xdr:rowOff>38099</xdr:rowOff>
    </xdr:from>
    <xdr:to>
      <xdr:col>7</xdr:col>
      <xdr:colOff>371476</xdr:colOff>
      <xdr:row>11</xdr:row>
      <xdr:rowOff>0</xdr:rowOff>
    </xdr:to>
    <xdr:grpSp>
      <xdr:nvGrpSpPr>
        <xdr:cNvPr id="84" name="Groupe 83"/>
        <xdr:cNvGrpSpPr/>
      </xdr:nvGrpSpPr>
      <xdr:grpSpPr>
        <a:xfrm>
          <a:off x="4562476" y="685799"/>
          <a:ext cx="1676400" cy="1095376"/>
          <a:chOff x="4562476" y="685799"/>
          <a:chExt cx="1676400" cy="1095376"/>
        </a:xfrm>
      </xdr:grpSpPr>
      <xdr:grpSp>
        <xdr:nvGrpSpPr>
          <xdr:cNvPr id="83" name="Groupe 82"/>
          <xdr:cNvGrpSpPr/>
        </xdr:nvGrpSpPr>
        <xdr:grpSpPr>
          <a:xfrm>
            <a:off x="4562476" y="685799"/>
            <a:ext cx="1676400" cy="1095376"/>
            <a:chOff x="4562476" y="685799"/>
            <a:chExt cx="1676400" cy="1095376"/>
          </a:xfrm>
        </xdr:grpSpPr>
        <xdr:sp macro="" textlink="">
          <xdr:nvSpPr>
            <xdr:cNvPr id="53" name="Rectangle 52"/>
            <xdr:cNvSpPr/>
          </xdr:nvSpPr>
          <xdr:spPr>
            <a:xfrm>
              <a:off x="4562476" y="685799"/>
              <a:ext cx="1676400" cy="1095376"/>
            </a:xfrm>
            <a:prstGeom prst="rect">
              <a:avLst/>
            </a:prstGeom>
            <a:solidFill>
              <a:schemeClr val="bg2">
                <a:lumMod val="90000"/>
              </a:schemeClr>
            </a:solidFill>
            <a:ln w="25400">
              <a:solidFill>
                <a:schemeClr val="bg2">
                  <a:lumMod val="1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54" name="Rectangle 53"/>
            <xdr:cNvSpPr/>
          </xdr:nvSpPr>
          <xdr:spPr>
            <a:xfrm>
              <a:off x="4581525" y="695326"/>
              <a:ext cx="828675" cy="571500"/>
            </a:xfrm>
            <a:prstGeom prst="rect">
              <a:avLst/>
            </a:prstGeom>
            <a:solidFill>
              <a:schemeClr val="bg2">
                <a:lumMod val="75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67" name="ZoneTexte 66"/>
            <xdr:cNvSpPr txBox="1"/>
          </xdr:nvSpPr>
          <xdr:spPr>
            <a:xfrm>
              <a:off x="4572000" y="800100"/>
              <a:ext cx="85725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00" baseline="30000"/>
                <a:t>Dsd</a:t>
              </a:r>
            </a:p>
          </xdr:txBody>
        </xdr:sp>
      </xdr:grpSp>
      <xdr:grpSp>
        <xdr:nvGrpSpPr>
          <xdr:cNvPr id="12" name="Groupe 11"/>
          <xdr:cNvGrpSpPr/>
        </xdr:nvGrpSpPr>
        <xdr:grpSpPr>
          <a:xfrm>
            <a:off x="5410199" y="828675"/>
            <a:ext cx="628651" cy="209550"/>
            <a:chOff x="2524124" y="600075"/>
            <a:chExt cx="447675" cy="133350"/>
          </a:xfrm>
        </xdr:grpSpPr>
        <xdr:sp macro="" textlink="">
          <xdr:nvSpPr>
            <xdr:cNvPr id="5" name="Rectangle 4"/>
            <xdr:cNvSpPr/>
          </xdr:nvSpPr>
          <xdr:spPr>
            <a:xfrm>
              <a:off x="2524124" y="609600"/>
              <a:ext cx="447675" cy="114300"/>
            </a:xfrm>
            <a:prstGeom prst="rect">
              <a:avLst/>
            </a:prstGeom>
            <a:solidFill>
              <a:schemeClr val="bg1"/>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xnSp macro="">
          <xdr:nvCxnSpPr>
            <xdr:cNvPr id="7" name="Connecteur droit 6"/>
            <xdr:cNvCxnSpPr/>
          </xdr:nvCxnSpPr>
          <xdr:spPr>
            <a:xfrm>
              <a:off x="2619375" y="609600"/>
              <a:ext cx="0" cy="11430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8" name="Connecteur droit 7"/>
            <xdr:cNvCxnSpPr/>
          </xdr:nvCxnSpPr>
          <xdr:spPr>
            <a:xfrm>
              <a:off x="2705100" y="609600"/>
              <a:ext cx="0" cy="11430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9" name="Connecteur droit 8"/>
            <xdr:cNvCxnSpPr/>
          </xdr:nvCxnSpPr>
          <xdr:spPr>
            <a:xfrm>
              <a:off x="2867025" y="600075"/>
              <a:ext cx="0" cy="11430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0" name="Connecteur droit 9"/>
            <xdr:cNvCxnSpPr/>
          </xdr:nvCxnSpPr>
          <xdr:spPr>
            <a:xfrm>
              <a:off x="2790825" y="619125"/>
              <a:ext cx="0" cy="114300"/>
            </a:xfrm>
            <a:prstGeom prst="line">
              <a:avLst/>
            </a:prstGeom>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2</xdr:col>
      <xdr:colOff>314325</xdr:colOff>
      <xdr:row>8</xdr:row>
      <xdr:rowOff>95250</xdr:rowOff>
    </xdr:from>
    <xdr:to>
      <xdr:col>3</xdr:col>
      <xdr:colOff>314325</xdr:colOff>
      <xdr:row>9</xdr:row>
      <xdr:rowOff>0</xdr:rowOff>
    </xdr:to>
    <xdr:sp macro="" textlink="">
      <xdr:nvSpPr>
        <xdr:cNvPr id="85" name="Flèche gauche 84"/>
        <xdr:cNvSpPr/>
      </xdr:nvSpPr>
      <xdr:spPr>
        <a:xfrm>
          <a:off x="1990725" y="1390650"/>
          <a:ext cx="838200" cy="66675"/>
        </a:xfrm>
        <a:prstGeom prst="leftArrow">
          <a:avLst/>
        </a:prstGeom>
        <a:solidFill>
          <a:schemeClr val="accent1">
            <a:lumMod val="75000"/>
            <a:alpha val="5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142875</xdr:colOff>
      <xdr:row>5</xdr:row>
      <xdr:rowOff>43543</xdr:rowOff>
    </xdr:from>
    <xdr:to>
      <xdr:col>5</xdr:col>
      <xdr:colOff>514351</xdr:colOff>
      <xdr:row>6</xdr:row>
      <xdr:rowOff>61232</xdr:rowOff>
    </xdr:to>
    <xdr:grpSp>
      <xdr:nvGrpSpPr>
        <xdr:cNvPr id="19" name="Groupe 18"/>
        <xdr:cNvGrpSpPr/>
      </xdr:nvGrpSpPr>
      <xdr:grpSpPr>
        <a:xfrm>
          <a:off x="4333875" y="853168"/>
          <a:ext cx="371476" cy="179614"/>
          <a:chOff x="2524124" y="838200"/>
          <a:chExt cx="628651" cy="209550"/>
        </a:xfrm>
      </xdr:grpSpPr>
      <xdr:sp macro="" textlink="">
        <xdr:nvSpPr>
          <xdr:cNvPr id="14" name="Rectangle 13"/>
          <xdr:cNvSpPr/>
        </xdr:nvSpPr>
        <xdr:spPr>
          <a:xfrm>
            <a:off x="2524125" y="853168"/>
            <a:ext cx="371476" cy="175532"/>
          </a:xfrm>
          <a:prstGeom prst="rect">
            <a:avLst/>
          </a:prstGeom>
          <a:solidFill>
            <a:schemeClr val="bg1"/>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xnSp macro="">
        <xdr:nvCxnSpPr>
          <xdr:cNvPr id="15" name="Connecteur droit 14"/>
          <xdr:cNvCxnSpPr/>
        </xdr:nvCxnSpPr>
        <xdr:spPr>
          <a:xfrm>
            <a:off x="2657881" y="853168"/>
            <a:ext cx="0" cy="179614"/>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6" name="Connecteur droit 15"/>
          <xdr:cNvCxnSpPr/>
        </xdr:nvCxnSpPr>
        <xdr:spPr>
          <a:xfrm>
            <a:off x="2778261" y="853168"/>
            <a:ext cx="0" cy="179614"/>
          </a:xfrm>
          <a:prstGeom prst="line">
            <a:avLst/>
          </a:prstGeom>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504825</xdr:colOff>
      <xdr:row>7</xdr:row>
      <xdr:rowOff>95250</xdr:rowOff>
    </xdr:from>
    <xdr:to>
      <xdr:col>5</xdr:col>
      <xdr:colOff>609600</xdr:colOff>
      <xdr:row>7</xdr:row>
      <xdr:rowOff>152400</xdr:rowOff>
    </xdr:to>
    <xdr:sp macro="" textlink="">
      <xdr:nvSpPr>
        <xdr:cNvPr id="87" name="Rectangle 86"/>
        <xdr:cNvSpPr/>
      </xdr:nvSpPr>
      <xdr:spPr>
        <a:xfrm>
          <a:off x="4695825" y="1228725"/>
          <a:ext cx="104775" cy="571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142875</xdr:colOff>
      <xdr:row>7</xdr:row>
      <xdr:rowOff>95250</xdr:rowOff>
    </xdr:from>
    <xdr:to>
      <xdr:col>6</xdr:col>
      <xdr:colOff>247650</xdr:colOff>
      <xdr:row>7</xdr:row>
      <xdr:rowOff>152400</xdr:rowOff>
    </xdr:to>
    <xdr:sp macro="" textlink="">
      <xdr:nvSpPr>
        <xdr:cNvPr id="88" name="Rectangle 87"/>
        <xdr:cNvSpPr/>
      </xdr:nvSpPr>
      <xdr:spPr>
        <a:xfrm>
          <a:off x="5172075" y="1228725"/>
          <a:ext cx="104775" cy="571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609600</xdr:colOff>
      <xdr:row>6</xdr:row>
      <xdr:rowOff>19050</xdr:rowOff>
    </xdr:from>
    <xdr:to>
      <xdr:col>3</xdr:col>
      <xdr:colOff>619125</xdr:colOff>
      <xdr:row>8</xdr:row>
      <xdr:rowOff>38101</xdr:rowOff>
    </xdr:to>
    <xdr:cxnSp macro="">
      <xdr:nvCxnSpPr>
        <xdr:cNvPr id="89" name="Connecteur droit avec flèche 88"/>
        <xdr:cNvCxnSpPr/>
      </xdr:nvCxnSpPr>
      <xdr:spPr>
        <a:xfrm flipH="1" flipV="1">
          <a:off x="3124200" y="990600"/>
          <a:ext cx="9525" cy="34290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485775</xdr:colOff>
      <xdr:row>5</xdr:row>
      <xdr:rowOff>28575</xdr:rowOff>
    </xdr:from>
    <xdr:to>
      <xdr:col>3</xdr:col>
      <xdr:colOff>495300</xdr:colOff>
      <xdr:row>7</xdr:row>
      <xdr:rowOff>47626</xdr:rowOff>
    </xdr:to>
    <xdr:cxnSp macro="">
      <xdr:nvCxnSpPr>
        <xdr:cNvPr id="92" name="Connecteur droit avec flèche 91"/>
        <xdr:cNvCxnSpPr/>
      </xdr:nvCxnSpPr>
      <xdr:spPr>
        <a:xfrm flipH="1" flipV="1">
          <a:off x="3000375" y="838200"/>
          <a:ext cx="9525" cy="34290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809625</xdr:colOff>
      <xdr:row>6</xdr:row>
      <xdr:rowOff>66675</xdr:rowOff>
    </xdr:from>
    <xdr:to>
      <xdr:col>4</xdr:col>
      <xdr:colOff>400050</xdr:colOff>
      <xdr:row>6</xdr:row>
      <xdr:rowOff>142875</xdr:rowOff>
    </xdr:to>
    <xdr:sp macro="" textlink="">
      <xdr:nvSpPr>
        <xdr:cNvPr id="95" name="Flèche gauche 94"/>
        <xdr:cNvSpPr/>
      </xdr:nvSpPr>
      <xdr:spPr>
        <a:xfrm rot="10800000">
          <a:off x="3324225" y="1038225"/>
          <a:ext cx="428625" cy="76200"/>
        </a:xfrm>
        <a:prstGeom prst="leftArrow">
          <a:avLst/>
        </a:prstGeom>
        <a:solidFill>
          <a:schemeClr val="accent1">
            <a:lumMod val="75000"/>
            <a:alpha val="5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342900</xdr:colOff>
      <xdr:row>8</xdr:row>
      <xdr:rowOff>104775</xdr:rowOff>
    </xdr:from>
    <xdr:to>
      <xdr:col>3</xdr:col>
      <xdr:colOff>371476</xdr:colOff>
      <xdr:row>9</xdr:row>
      <xdr:rowOff>152400</xdr:rowOff>
    </xdr:to>
    <xdr:cxnSp macro="">
      <xdr:nvCxnSpPr>
        <xdr:cNvPr id="96" name="Connecteur droit avec flèche 95"/>
        <xdr:cNvCxnSpPr/>
      </xdr:nvCxnSpPr>
      <xdr:spPr>
        <a:xfrm flipV="1">
          <a:off x="2857500" y="1400175"/>
          <a:ext cx="28576" cy="209550"/>
        </a:xfrm>
        <a:prstGeom prst="straightConnector1">
          <a:avLst/>
        </a:prstGeom>
        <a:ln>
          <a:solidFill>
            <a:schemeClr val="accent2">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514351</xdr:colOff>
      <xdr:row>4</xdr:row>
      <xdr:rowOff>104775</xdr:rowOff>
    </xdr:from>
    <xdr:to>
      <xdr:col>3</xdr:col>
      <xdr:colOff>609600</xdr:colOff>
      <xdr:row>5</xdr:row>
      <xdr:rowOff>133350</xdr:rowOff>
    </xdr:to>
    <xdr:cxnSp macro="">
      <xdr:nvCxnSpPr>
        <xdr:cNvPr id="97" name="Connecteur droit avec flèche 96"/>
        <xdr:cNvCxnSpPr/>
      </xdr:nvCxnSpPr>
      <xdr:spPr>
        <a:xfrm flipH="1" flipV="1">
          <a:off x="3028951" y="752475"/>
          <a:ext cx="95249" cy="190500"/>
        </a:xfrm>
        <a:prstGeom prst="straightConnector1">
          <a:avLst/>
        </a:prstGeom>
        <a:ln>
          <a:solidFill>
            <a:schemeClr val="accent2">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428625</xdr:colOff>
      <xdr:row>3</xdr:row>
      <xdr:rowOff>123824</xdr:rowOff>
    </xdr:from>
    <xdr:to>
      <xdr:col>3</xdr:col>
      <xdr:colOff>600076</xdr:colOff>
      <xdr:row>4</xdr:row>
      <xdr:rowOff>66675</xdr:rowOff>
    </xdr:to>
    <xdr:cxnSp macro="">
      <xdr:nvCxnSpPr>
        <xdr:cNvPr id="99" name="Connecteur droit avec flèche 98"/>
        <xdr:cNvCxnSpPr/>
      </xdr:nvCxnSpPr>
      <xdr:spPr>
        <a:xfrm flipH="1">
          <a:off x="2943225" y="609599"/>
          <a:ext cx="171451" cy="104776"/>
        </a:xfrm>
        <a:prstGeom prst="straightConnector1">
          <a:avLst/>
        </a:prstGeom>
        <a:ln>
          <a:solidFill>
            <a:schemeClr val="accent2">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695324</xdr:colOff>
      <xdr:row>3</xdr:row>
      <xdr:rowOff>0</xdr:rowOff>
    </xdr:from>
    <xdr:to>
      <xdr:col>5</xdr:col>
      <xdr:colOff>790575</xdr:colOff>
      <xdr:row>4</xdr:row>
      <xdr:rowOff>28575</xdr:rowOff>
    </xdr:to>
    <xdr:sp macro="" textlink="">
      <xdr:nvSpPr>
        <xdr:cNvPr id="105" name="Rectangle 104"/>
        <xdr:cNvSpPr/>
      </xdr:nvSpPr>
      <xdr:spPr>
        <a:xfrm>
          <a:off x="4886324" y="485775"/>
          <a:ext cx="95251" cy="190500"/>
        </a:xfrm>
        <a:prstGeom prst="rect">
          <a:avLst/>
        </a:prstGeom>
        <a:solidFill>
          <a:schemeClr val="tx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38099</xdr:colOff>
      <xdr:row>3</xdr:row>
      <xdr:rowOff>0</xdr:rowOff>
    </xdr:from>
    <xdr:to>
      <xdr:col>6</xdr:col>
      <xdr:colOff>133350</xdr:colOff>
      <xdr:row>4</xdr:row>
      <xdr:rowOff>28575</xdr:rowOff>
    </xdr:to>
    <xdr:sp macro="" textlink="">
      <xdr:nvSpPr>
        <xdr:cNvPr id="106" name="Rectangle 105"/>
        <xdr:cNvSpPr/>
      </xdr:nvSpPr>
      <xdr:spPr>
        <a:xfrm>
          <a:off x="5067299" y="485775"/>
          <a:ext cx="95251" cy="190500"/>
        </a:xfrm>
        <a:prstGeom prst="rect">
          <a:avLst/>
        </a:prstGeom>
        <a:solidFill>
          <a:schemeClr val="tx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523875</xdr:colOff>
      <xdr:row>3</xdr:row>
      <xdr:rowOff>9525</xdr:rowOff>
    </xdr:from>
    <xdr:to>
      <xdr:col>5</xdr:col>
      <xdr:colOff>619126</xdr:colOff>
      <xdr:row>4</xdr:row>
      <xdr:rowOff>38100</xdr:rowOff>
    </xdr:to>
    <xdr:sp macro="" textlink="">
      <xdr:nvSpPr>
        <xdr:cNvPr id="107" name="Rectangle 106"/>
        <xdr:cNvSpPr/>
      </xdr:nvSpPr>
      <xdr:spPr>
        <a:xfrm>
          <a:off x="4714875" y="495300"/>
          <a:ext cx="95251" cy="190500"/>
        </a:xfrm>
        <a:prstGeom prst="rect">
          <a:avLst/>
        </a:prstGeom>
        <a:solidFill>
          <a:schemeClr val="tx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676274</xdr:colOff>
      <xdr:row>6</xdr:row>
      <xdr:rowOff>104775</xdr:rowOff>
    </xdr:from>
    <xdr:to>
      <xdr:col>6</xdr:col>
      <xdr:colOff>95249</xdr:colOff>
      <xdr:row>9</xdr:row>
      <xdr:rowOff>28575</xdr:rowOff>
    </xdr:to>
    <xdr:grpSp>
      <xdr:nvGrpSpPr>
        <xdr:cNvPr id="114" name="Groupe 113"/>
        <xdr:cNvGrpSpPr/>
      </xdr:nvGrpSpPr>
      <xdr:grpSpPr>
        <a:xfrm>
          <a:off x="4867274" y="1076325"/>
          <a:ext cx="257175" cy="409575"/>
          <a:chOff x="4867274" y="1076325"/>
          <a:chExt cx="257175" cy="409575"/>
        </a:xfrm>
      </xdr:grpSpPr>
      <xdr:sp macro="" textlink="">
        <xdr:nvSpPr>
          <xdr:cNvPr id="111" name="Rectangle 110"/>
          <xdr:cNvSpPr/>
        </xdr:nvSpPr>
        <xdr:spPr>
          <a:xfrm>
            <a:off x="4943476" y="1209675"/>
            <a:ext cx="95250" cy="123825"/>
          </a:xfrm>
          <a:prstGeom prst="rect">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xnSp macro="">
        <xdr:nvCxnSpPr>
          <xdr:cNvPr id="112" name="Connecteur droit avec flèche 111"/>
          <xdr:cNvCxnSpPr/>
        </xdr:nvCxnSpPr>
        <xdr:spPr>
          <a:xfrm flipH="1" flipV="1">
            <a:off x="4991100" y="1076325"/>
            <a:ext cx="9525" cy="342901"/>
          </a:xfrm>
          <a:prstGeom prst="straightConnector1">
            <a:avLst/>
          </a:prstGeom>
          <a:ln>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13" name="ZoneTexte 112"/>
          <xdr:cNvSpPr txBox="1"/>
        </xdr:nvSpPr>
        <xdr:spPr>
          <a:xfrm flipH="1">
            <a:off x="4867274" y="1123950"/>
            <a:ext cx="2571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accent6">
                    <a:lumMod val="50000"/>
                  </a:schemeClr>
                </a:solidFill>
              </a:rPr>
              <a:t>x</a:t>
            </a:r>
          </a:p>
        </xdr:txBody>
      </xdr:sp>
    </xdr:grpSp>
    <xdr:clientData/>
  </xdr:twoCellAnchor>
  <xdr:twoCellAnchor>
    <xdr:from>
      <xdr:col>5</xdr:col>
      <xdr:colOff>371475</xdr:colOff>
      <xdr:row>6</xdr:row>
      <xdr:rowOff>104775</xdr:rowOff>
    </xdr:from>
    <xdr:to>
      <xdr:col>5</xdr:col>
      <xdr:colOff>685800</xdr:colOff>
      <xdr:row>7</xdr:row>
      <xdr:rowOff>123825</xdr:rowOff>
    </xdr:to>
    <xdr:sp macro="" textlink="">
      <xdr:nvSpPr>
        <xdr:cNvPr id="3" name="Rectangle 2"/>
        <xdr:cNvSpPr/>
      </xdr:nvSpPr>
      <xdr:spPr>
        <a:xfrm>
          <a:off x="4562475" y="1076325"/>
          <a:ext cx="314325" cy="180975"/>
        </a:xfrm>
        <a:prstGeom prst="rect">
          <a:avLst/>
        </a:prstGeom>
        <a:noFill/>
        <a:ln w="12700">
          <a:solidFill>
            <a:schemeClr val="bg2">
              <a:lumMod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466725</xdr:colOff>
      <xdr:row>6</xdr:row>
      <xdr:rowOff>95250</xdr:rowOff>
    </xdr:from>
    <xdr:to>
      <xdr:col>5</xdr:col>
      <xdr:colOff>574725</xdr:colOff>
      <xdr:row>6</xdr:row>
      <xdr:rowOff>95250</xdr:rowOff>
    </xdr:to>
    <xdr:cxnSp macro="">
      <xdr:nvCxnSpPr>
        <xdr:cNvPr id="11" name="Connecteur droit 10"/>
        <xdr:cNvCxnSpPr/>
      </xdr:nvCxnSpPr>
      <xdr:spPr>
        <a:xfrm flipH="1">
          <a:off x="4657725" y="1066800"/>
          <a:ext cx="108000" cy="0"/>
        </a:xfrm>
        <a:prstGeom prst="line">
          <a:avLst/>
        </a:prstGeom>
        <a:ln w="41275">
          <a:solidFill>
            <a:schemeClr val="bg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523875</xdr:colOff>
      <xdr:row>1</xdr:row>
      <xdr:rowOff>38100</xdr:rowOff>
    </xdr:from>
    <xdr:to>
      <xdr:col>12</xdr:col>
      <xdr:colOff>66675</xdr:colOff>
      <xdr:row>18</xdr:row>
      <xdr:rowOff>28575</xdr:rowOff>
    </xdr:to>
    <xdr:graphicFrame macro="">
      <xdr:nvGraphicFramePr>
        <xdr:cNvPr id="5" name="Graphique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omments" Target="../comments1.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P67"/>
  <sheetViews>
    <sheetView showGridLines="0" tabSelected="1" view="pageBreakPreview" topLeftCell="A35" zoomScale="90" zoomScaleNormal="100" zoomScaleSheetLayoutView="90" workbookViewId="0">
      <selection activeCell="X44" sqref="X44"/>
    </sheetView>
  </sheetViews>
  <sheetFormatPr baseColWidth="10" defaultRowHeight="11.25" x14ac:dyDescent="0.2"/>
  <cols>
    <col min="1" max="1" width="1" style="2" customWidth="1"/>
    <col min="2" max="2" width="0.875" style="2" customWidth="1"/>
    <col min="3" max="3" width="3.125" style="2" customWidth="1"/>
    <col min="4" max="4" width="17" style="2" customWidth="1"/>
    <col min="5" max="5" width="18" style="2" customWidth="1"/>
    <col min="6" max="6" width="13.875" style="2" hidden="1" customWidth="1"/>
    <col min="7" max="7" width="1" style="2" hidden="1" customWidth="1"/>
    <col min="8" max="8" width="2.75" style="2" customWidth="1"/>
    <col min="9" max="9" width="5.625" style="2" customWidth="1"/>
    <col min="10" max="10" width="10.625" style="2" hidden="1" customWidth="1"/>
    <col min="11" max="11" width="0.75" style="2" customWidth="1"/>
    <col min="12" max="12" width="9" style="2" hidden="1" customWidth="1"/>
    <col min="13" max="13" width="6.25" style="2" customWidth="1"/>
    <col min="14" max="14" width="2.75" style="2" customWidth="1"/>
    <col min="15" max="15" width="7.25" style="2" customWidth="1"/>
    <col min="16" max="16" width="5.375" style="2" customWidth="1"/>
    <col min="17" max="17" width="7.375" style="2" customWidth="1"/>
    <col min="18" max="18" width="7" style="2" hidden="1" customWidth="1"/>
    <col min="19" max="19" width="4.125" style="2" hidden="1" customWidth="1"/>
    <col min="20" max="20" width="30.375" style="2" customWidth="1"/>
    <col min="21" max="21" width="5.625" style="2" customWidth="1"/>
    <col min="22" max="23" width="6.875" style="2" hidden="1" customWidth="1"/>
    <col min="24" max="24" width="15.125" style="2" customWidth="1"/>
    <col min="25" max="25" width="2" style="2" customWidth="1"/>
    <col min="26" max="26" width="6.125" style="2" customWidth="1"/>
    <col min="27" max="27" width="25.625" style="4" customWidth="1"/>
    <col min="28" max="28" width="25.625" style="4" hidden="1" customWidth="1"/>
    <col min="29" max="31" width="13.625" style="4" hidden="1" customWidth="1"/>
    <col min="32" max="32" width="13" style="4" hidden="1" customWidth="1"/>
    <col min="33" max="33" width="15.625" style="4" hidden="1" customWidth="1"/>
    <col min="34" max="38" width="13" style="4" hidden="1" customWidth="1"/>
    <col min="39" max="39" width="15.5" style="4" hidden="1" customWidth="1"/>
    <col min="40" max="40" width="8.25" style="4" hidden="1" customWidth="1"/>
    <col min="41" max="41" width="2.125" style="4" customWidth="1"/>
    <col min="42" max="42" width="3.75" style="4" customWidth="1"/>
    <col min="43" max="43" width="12.75" style="4" hidden="1" customWidth="1"/>
    <col min="44" max="44" width="12.125" style="4" customWidth="1"/>
    <col min="45" max="45" width="101.25" style="5" customWidth="1"/>
    <col min="46" max="46" width="0.75" style="5" customWidth="1"/>
    <col min="47" max="47" width="1.125" style="2" customWidth="1"/>
    <col min="48" max="48" width="11" style="2" customWidth="1"/>
    <col min="49" max="49" width="32.75" style="2" customWidth="1"/>
    <col min="50" max="50" width="35.875" style="2" customWidth="1"/>
    <col min="51" max="69" width="9.875" style="2" customWidth="1"/>
    <col min="70" max="16384" width="11" style="2"/>
  </cols>
  <sheetData>
    <row r="1" spans="1:47" ht="2.25" customHeight="1" x14ac:dyDescent="0.2">
      <c r="A1" s="59"/>
      <c r="B1" s="62"/>
      <c r="C1" s="62"/>
      <c r="D1" s="62"/>
      <c r="E1" s="62"/>
      <c r="F1" s="62"/>
      <c r="G1" s="62"/>
      <c r="H1" s="62"/>
      <c r="I1" s="62"/>
      <c r="J1" s="62"/>
      <c r="K1" s="62"/>
      <c r="L1" s="62"/>
      <c r="M1" s="62"/>
      <c r="N1" s="62"/>
      <c r="O1" s="62"/>
      <c r="P1" s="62"/>
      <c r="Q1" s="62"/>
      <c r="R1" s="62"/>
      <c r="S1" s="62"/>
      <c r="T1" s="62"/>
      <c r="U1" s="62"/>
      <c r="V1" s="62"/>
      <c r="W1" s="62"/>
      <c r="X1" s="62"/>
      <c r="Y1" s="62"/>
      <c r="Z1" s="62"/>
      <c r="AA1" s="63"/>
      <c r="AB1" s="63"/>
      <c r="AC1" s="63"/>
      <c r="AD1" s="63"/>
      <c r="AE1" s="63"/>
      <c r="AF1" s="63"/>
      <c r="AG1" s="63"/>
      <c r="AH1" s="63"/>
      <c r="AI1" s="63"/>
      <c r="AJ1" s="63"/>
      <c r="AK1" s="63"/>
      <c r="AL1" s="63"/>
      <c r="AM1" s="63"/>
      <c r="AN1" s="63"/>
      <c r="AO1" s="63"/>
      <c r="AP1" s="63"/>
      <c r="AQ1" s="63"/>
      <c r="AR1" s="63"/>
      <c r="AS1" s="64"/>
      <c r="AT1" s="64"/>
      <c r="AU1" s="62"/>
    </row>
    <row r="2" spans="1:47" s="10" customFormat="1" ht="99" customHeight="1" x14ac:dyDescent="0.2">
      <c r="A2" s="70"/>
      <c r="B2" s="12"/>
      <c r="C2" s="12"/>
      <c r="D2" s="12"/>
      <c r="E2" s="12"/>
      <c r="F2" s="12"/>
      <c r="G2" s="12"/>
      <c r="H2" s="12"/>
      <c r="I2" s="12"/>
      <c r="J2" s="12"/>
      <c r="K2" s="12"/>
      <c r="L2" s="12"/>
      <c r="M2" s="12"/>
      <c r="N2" s="12"/>
      <c r="O2" s="12"/>
      <c r="P2" s="12"/>
      <c r="Q2" s="12"/>
      <c r="R2" s="12"/>
      <c r="S2" s="12"/>
      <c r="T2" s="215" t="s">
        <v>79</v>
      </c>
      <c r="U2" s="216"/>
      <c r="V2" s="216"/>
      <c r="W2" s="216"/>
      <c r="X2" s="216"/>
      <c r="Y2" s="216"/>
      <c r="Z2" s="216"/>
      <c r="AA2" s="217"/>
      <c r="AB2" s="217"/>
      <c r="AC2" s="217"/>
      <c r="AD2" s="217"/>
      <c r="AE2" s="217"/>
      <c r="AF2" s="217"/>
      <c r="AG2" s="217"/>
      <c r="AH2" s="217"/>
      <c r="AI2" s="217"/>
      <c r="AJ2" s="217"/>
      <c r="AK2" s="217"/>
      <c r="AL2" s="217"/>
      <c r="AM2" s="217"/>
      <c r="AN2" s="217"/>
      <c r="AO2" s="217"/>
      <c r="AP2" s="217"/>
      <c r="AQ2" s="217"/>
      <c r="AR2" s="217"/>
      <c r="AS2" s="217"/>
      <c r="AT2" s="217"/>
      <c r="AU2" s="218"/>
    </row>
    <row r="3" spans="1:47" s="10" customFormat="1" ht="3" customHeight="1" x14ac:dyDescent="0.2">
      <c r="A3" s="53"/>
      <c r="B3" s="54"/>
      <c r="C3" s="54"/>
      <c r="D3" s="54"/>
      <c r="E3" s="54"/>
      <c r="F3" s="54"/>
      <c r="G3" s="54"/>
      <c r="H3" s="54"/>
      <c r="I3" s="54"/>
      <c r="J3" s="54"/>
      <c r="K3" s="54"/>
      <c r="L3" s="54"/>
      <c r="M3" s="54"/>
      <c r="N3" s="55"/>
      <c r="O3" s="55"/>
      <c r="P3" s="55"/>
      <c r="Q3" s="55"/>
      <c r="R3" s="55"/>
      <c r="S3" s="55"/>
      <c r="T3" s="56"/>
      <c r="U3" s="56"/>
      <c r="V3" s="56"/>
      <c r="W3" s="56"/>
      <c r="X3" s="56"/>
      <c r="Y3" s="56"/>
      <c r="Z3" s="56"/>
      <c r="AA3" s="57"/>
      <c r="AB3" s="57"/>
      <c r="AC3" s="57"/>
      <c r="AD3" s="57"/>
      <c r="AE3" s="57"/>
      <c r="AF3" s="57"/>
      <c r="AG3" s="57"/>
      <c r="AH3" s="57"/>
      <c r="AI3" s="57"/>
      <c r="AJ3" s="57"/>
      <c r="AK3" s="57"/>
      <c r="AL3" s="57"/>
      <c r="AM3" s="57"/>
      <c r="AN3" s="57"/>
      <c r="AO3" s="57"/>
      <c r="AP3" s="57"/>
      <c r="AQ3" s="57"/>
      <c r="AR3" s="57"/>
      <c r="AS3" s="57"/>
      <c r="AT3" s="57"/>
      <c r="AU3" s="58"/>
    </row>
    <row r="4" spans="1:47" ht="47.25" customHeight="1" x14ac:dyDescent="0.2">
      <c r="A4" s="59"/>
      <c r="B4" s="225" t="s">
        <v>93</v>
      </c>
      <c r="C4" s="226"/>
      <c r="D4" s="226"/>
      <c r="E4" s="226"/>
      <c r="F4" s="226"/>
      <c r="G4" s="226"/>
      <c r="H4" s="226"/>
      <c r="I4" s="226"/>
      <c r="J4" s="226"/>
      <c r="K4" s="226"/>
      <c r="L4" s="226"/>
      <c r="M4" s="226"/>
      <c r="N4" s="226"/>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226"/>
      <c r="AN4" s="226"/>
      <c r="AO4" s="226"/>
      <c r="AP4" s="226"/>
      <c r="AQ4" s="226"/>
      <c r="AR4" s="226"/>
      <c r="AS4" s="226"/>
      <c r="AT4" s="226"/>
      <c r="AU4" s="13"/>
    </row>
    <row r="5" spans="1:47" s="10" customFormat="1" ht="8.25" customHeight="1" x14ac:dyDescent="0.2">
      <c r="A5" s="60"/>
      <c r="B5" s="25"/>
      <c r="C5" s="49"/>
      <c r="D5" s="49"/>
      <c r="E5" s="49"/>
      <c r="F5" s="49"/>
      <c r="G5" s="49"/>
      <c r="H5" s="49"/>
      <c r="I5" s="49"/>
      <c r="J5" s="49"/>
      <c r="K5" s="49"/>
      <c r="L5" s="49"/>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7"/>
      <c r="AU5" s="15"/>
    </row>
    <row r="6" spans="1:47" s="10" customFormat="1" ht="25.5" customHeight="1" x14ac:dyDescent="0.2">
      <c r="A6" s="60"/>
      <c r="B6" s="28"/>
      <c r="C6" s="198" t="s">
        <v>11</v>
      </c>
      <c r="D6" s="198"/>
      <c r="E6" s="198"/>
      <c r="F6" s="198"/>
      <c r="G6" s="198"/>
      <c r="H6" s="198"/>
      <c r="I6" s="198"/>
      <c r="J6" s="198"/>
      <c r="K6" s="198"/>
      <c r="L6" s="198"/>
      <c r="M6" s="198"/>
      <c r="N6" s="198"/>
      <c r="O6" s="198"/>
      <c r="P6" s="198"/>
      <c r="Q6" s="198"/>
      <c r="R6" s="1"/>
      <c r="S6" s="1"/>
      <c r="T6" s="219"/>
      <c r="U6" s="220"/>
      <c r="V6" s="220"/>
      <c r="W6" s="220"/>
      <c r="X6" s="220"/>
      <c r="Y6" s="220"/>
      <c r="Z6" s="220"/>
      <c r="AA6" s="220"/>
      <c r="AB6" s="220"/>
      <c r="AC6" s="221"/>
      <c r="AD6" s="43"/>
      <c r="AE6" s="43"/>
      <c r="AF6" s="11"/>
      <c r="AG6" s="11"/>
      <c r="AH6" s="11"/>
      <c r="AI6" s="11"/>
      <c r="AJ6" s="11"/>
      <c r="AK6" s="11"/>
      <c r="AL6" s="11"/>
      <c r="AM6" s="11"/>
      <c r="AN6" s="35" t="s">
        <v>10</v>
      </c>
      <c r="AO6" s="52"/>
      <c r="AP6" s="227" t="s">
        <v>47</v>
      </c>
      <c r="AQ6" s="228"/>
      <c r="AR6" s="228"/>
      <c r="AS6" s="228"/>
      <c r="AT6" s="29"/>
      <c r="AU6" s="15"/>
    </row>
    <row r="7" spans="1:47" s="10" customFormat="1" ht="8.25" customHeight="1" x14ac:dyDescent="0.2">
      <c r="A7" s="60"/>
      <c r="B7" s="28"/>
      <c r="C7" s="72"/>
      <c r="D7" s="72"/>
      <c r="E7" s="72"/>
      <c r="F7" s="72"/>
      <c r="G7" s="72"/>
      <c r="H7" s="72"/>
      <c r="I7" s="72"/>
      <c r="J7" s="72"/>
      <c r="K7" s="72"/>
      <c r="L7" s="72"/>
      <c r="M7" s="73"/>
      <c r="N7" s="73"/>
      <c r="O7" s="73"/>
      <c r="P7" s="73"/>
      <c r="Q7" s="73"/>
      <c r="R7" s="11"/>
      <c r="S7" s="11"/>
      <c r="T7" s="11"/>
      <c r="U7" s="11"/>
      <c r="V7" s="11"/>
      <c r="W7" s="11"/>
      <c r="X7" s="11"/>
      <c r="Y7" s="11"/>
      <c r="Z7" s="11"/>
      <c r="AA7" s="11"/>
      <c r="AB7" s="11"/>
      <c r="AC7" s="11"/>
      <c r="AD7" s="11"/>
      <c r="AE7" s="11"/>
      <c r="AF7" s="11"/>
      <c r="AG7" s="11"/>
      <c r="AH7" s="11"/>
      <c r="AI7" s="11"/>
      <c r="AJ7" s="11"/>
      <c r="AK7" s="11"/>
      <c r="AL7" s="11"/>
      <c r="AM7" s="11"/>
      <c r="AN7" s="11"/>
      <c r="AO7" s="11"/>
      <c r="AP7" s="226"/>
      <c r="AQ7" s="226"/>
      <c r="AR7" s="226"/>
      <c r="AS7" s="226"/>
      <c r="AT7" s="29"/>
      <c r="AU7" s="15"/>
    </row>
    <row r="8" spans="1:47" s="10" customFormat="1" ht="25.5" customHeight="1" x14ac:dyDescent="0.2">
      <c r="A8" s="60"/>
      <c r="B8" s="28"/>
      <c r="C8" s="198" t="s">
        <v>8</v>
      </c>
      <c r="D8" s="198"/>
      <c r="E8" s="198"/>
      <c r="F8" s="198"/>
      <c r="G8" s="198"/>
      <c r="H8" s="198"/>
      <c r="I8" s="198"/>
      <c r="J8" s="198"/>
      <c r="K8" s="198"/>
      <c r="L8" s="198"/>
      <c r="M8" s="198"/>
      <c r="N8" s="198"/>
      <c r="O8" s="198"/>
      <c r="P8" s="198"/>
      <c r="Q8" s="198"/>
      <c r="R8" s="1"/>
      <c r="S8" s="1"/>
      <c r="T8" s="186"/>
      <c r="U8" s="187"/>
      <c r="V8" s="187"/>
      <c r="W8" s="187"/>
      <c r="X8" s="187"/>
      <c r="Y8" s="187"/>
      <c r="Z8" s="187"/>
      <c r="AA8" s="188"/>
      <c r="AB8" s="87"/>
      <c r="AC8" s="48"/>
      <c r="AD8" s="48"/>
      <c r="AE8" s="48"/>
      <c r="AF8" s="48"/>
      <c r="AG8" s="48"/>
      <c r="AH8" s="48"/>
      <c r="AI8" s="48"/>
      <c r="AJ8" s="48"/>
      <c r="AK8" s="48"/>
      <c r="AL8" s="48"/>
      <c r="AM8" s="48"/>
      <c r="AN8" s="48"/>
      <c r="AO8" s="11"/>
      <c r="AP8" s="199"/>
      <c r="AQ8" s="200"/>
      <c r="AR8" s="200"/>
      <c r="AS8" s="201"/>
      <c r="AT8" s="29"/>
      <c r="AU8" s="16"/>
    </row>
    <row r="9" spans="1:47" s="10" customFormat="1" ht="8.25" customHeight="1" x14ac:dyDescent="0.2">
      <c r="A9" s="60"/>
      <c r="B9" s="28"/>
      <c r="C9" s="132"/>
      <c r="D9" s="132"/>
      <c r="E9" s="132"/>
      <c r="F9" s="132"/>
      <c r="G9" s="132"/>
      <c r="H9" s="132"/>
      <c r="I9" s="132"/>
      <c r="J9" s="132"/>
      <c r="K9" s="132"/>
      <c r="L9" s="132"/>
      <c r="M9" s="133"/>
      <c r="N9" s="133"/>
      <c r="O9" s="133"/>
      <c r="P9" s="133"/>
      <c r="Q9" s="133"/>
      <c r="R9" s="11"/>
      <c r="S9" s="11"/>
      <c r="T9" s="11"/>
      <c r="U9" s="11"/>
      <c r="V9" s="11"/>
      <c r="W9" s="11"/>
      <c r="X9" s="11"/>
      <c r="Y9" s="11"/>
      <c r="Z9" s="11"/>
      <c r="AA9" s="11"/>
      <c r="AB9" s="11"/>
      <c r="AC9" s="11"/>
      <c r="AD9" s="11"/>
      <c r="AE9" s="11"/>
      <c r="AF9" s="11"/>
      <c r="AG9" s="11"/>
      <c r="AH9" s="11"/>
      <c r="AI9" s="11"/>
      <c r="AJ9" s="11"/>
      <c r="AK9" s="11"/>
      <c r="AL9" s="11"/>
      <c r="AM9" s="11"/>
      <c r="AN9" s="11"/>
      <c r="AO9" s="11"/>
      <c r="AP9" s="202"/>
      <c r="AQ9" s="203"/>
      <c r="AR9" s="203"/>
      <c r="AS9" s="204"/>
      <c r="AT9" s="29"/>
      <c r="AU9" s="15"/>
    </row>
    <row r="10" spans="1:47" s="10" customFormat="1" ht="65.25" customHeight="1" x14ac:dyDescent="0.2">
      <c r="A10" s="61"/>
      <c r="B10" s="28"/>
      <c r="C10" s="198" t="s">
        <v>71</v>
      </c>
      <c r="D10" s="198"/>
      <c r="E10" s="198"/>
      <c r="F10" s="198"/>
      <c r="G10" s="198"/>
      <c r="H10" s="198"/>
      <c r="I10" s="198"/>
      <c r="J10" s="198"/>
      <c r="K10" s="198"/>
      <c r="L10" s="198"/>
      <c r="M10" s="198"/>
      <c r="N10" s="198"/>
      <c r="O10" s="198"/>
      <c r="P10" s="198"/>
      <c r="Q10" s="198"/>
      <c r="R10" s="1"/>
      <c r="S10" s="1"/>
      <c r="T10" s="189"/>
      <c r="U10" s="187"/>
      <c r="V10" s="187"/>
      <c r="W10" s="187"/>
      <c r="X10" s="187"/>
      <c r="Y10" s="187"/>
      <c r="Z10" s="187"/>
      <c r="AA10" s="188"/>
      <c r="AB10" s="87"/>
      <c r="AC10" s="48"/>
      <c r="AD10" s="48"/>
      <c r="AE10" s="48"/>
      <c r="AF10" s="48"/>
      <c r="AG10" s="48"/>
      <c r="AH10" s="48"/>
      <c r="AI10" s="48"/>
      <c r="AJ10" s="48"/>
      <c r="AK10" s="48"/>
      <c r="AL10" s="48"/>
      <c r="AM10" s="48"/>
      <c r="AN10" s="48"/>
      <c r="AO10" s="11"/>
      <c r="AP10" s="202"/>
      <c r="AQ10" s="203"/>
      <c r="AR10" s="203"/>
      <c r="AS10" s="204"/>
      <c r="AT10" s="29"/>
      <c r="AU10" s="16"/>
    </row>
    <row r="11" spans="1:47" s="10" customFormat="1" ht="8.25" customHeight="1" x14ac:dyDescent="0.2">
      <c r="A11" s="61"/>
      <c r="B11" s="28"/>
      <c r="C11" s="198" t="s">
        <v>12</v>
      </c>
      <c r="D11" s="198"/>
      <c r="E11" s="198"/>
      <c r="F11" s="198"/>
      <c r="G11" s="198"/>
      <c r="H11" s="198"/>
      <c r="I11" s="198"/>
      <c r="J11" s="198"/>
      <c r="K11" s="198"/>
      <c r="L11" s="198"/>
      <c r="M11" s="198"/>
      <c r="N11" s="198"/>
      <c r="O11" s="198"/>
      <c r="P11" s="198"/>
      <c r="Q11" s="198"/>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202"/>
      <c r="AQ11" s="203"/>
      <c r="AR11" s="203"/>
      <c r="AS11" s="204"/>
      <c r="AT11" s="29"/>
      <c r="AU11" s="15"/>
    </row>
    <row r="12" spans="1:47" s="10" customFormat="1" ht="25.5" customHeight="1" x14ac:dyDescent="0.2">
      <c r="A12" s="61"/>
      <c r="B12" s="28"/>
      <c r="C12" s="198"/>
      <c r="D12" s="198"/>
      <c r="E12" s="198"/>
      <c r="F12" s="198"/>
      <c r="G12" s="198"/>
      <c r="H12" s="198"/>
      <c r="I12" s="198"/>
      <c r="J12" s="198"/>
      <c r="K12" s="198"/>
      <c r="L12" s="198"/>
      <c r="M12" s="198"/>
      <c r="N12" s="198"/>
      <c r="O12" s="198"/>
      <c r="P12" s="198"/>
      <c r="Q12" s="198"/>
      <c r="R12" s="1"/>
      <c r="S12" s="1"/>
      <c r="T12" s="222"/>
      <c r="U12" s="223"/>
      <c r="V12" s="223"/>
      <c r="W12" s="223"/>
      <c r="X12" s="223"/>
      <c r="Y12" s="223"/>
      <c r="Z12" s="223"/>
      <c r="AA12" s="223"/>
      <c r="AB12" s="223"/>
      <c r="AC12" s="224"/>
      <c r="AD12" s="43"/>
      <c r="AE12" s="43"/>
      <c r="AF12" s="44"/>
      <c r="AG12" s="44"/>
      <c r="AH12" s="44"/>
      <c r="AI12" s="44"/>
      <c r="AJ12" s="44"/>
      <c r="AK12" s="44"/>
      <c r="AL12" s="44"/>
      <c r="AM12" s="44"/>
      <c r="AN12" s="44"/>
      <c r="AO12" s="51"/>
      <c r="AP12" s="202"/>
      <c r="AQ12" s="203"/>
      <c r="AR12" s="203"/>
      <c r="AS12" s="204"/>
      <c r="AT12" s="29"/>
      <c r="AU12" s="16"/>
    </row>
    <row r="13" spans="1:47" s="10" customFormat="1" ht="8.25" customHeight="1" x14ac:dyDescent="0.2">
      <c r="A13" s="61"/>
      <c r="B13" s="28"/>
      <c r="C13" s="132"/>
      <c r="D13" s="132"/>
      <c r="E13" s="132"/>
      <c r="F13" s="132"/>
      <c r="G13" s="132"/>
      <c r="H13" s="132"/>
      <c r="I13" s="132"/>
      <c r="J13" s="132"/>
      <c r="K13" s="132"/>
      <c r="L13" s="132"/>
      <c r="M13" s="133"/>
      <c r="N13" s="133"/>
      <c r="O13" s="133"/>
      <c r="P13" s="133"/>
      <c r="Q13" s="133"/>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202"/>
      <c r="AQ13" s="203"/>
      <c r="AR13" s="203"/>
      <c r="AS13" s="204"/>
      <c r="AT13" s="29"/>
      <c r="AU13" s="15"/>
    </row>
    <row r="14" spans="1:47" s="10" customFormat="1" ht="25.5" customHeight="1" x14ac:dyDescent="0.2">
      <c r="A14" s="61"/>
      <c r="B14" s="28"/>
      <c r="C14" s="198" t="s">
        <v>9</v>
      </c>
      <c r="D14" s="198"/>
      <c r="E14" s="198"/>
      <c r="F14" s="198"/>
      <c r="G14" s="198"/>
      <c r="H14" s="198"/>
      <c r="I14" s="198"/>
      <c r="J14" s="198"/>
      <c r="K14" s="198"/>
      <c r="L14" s="198"/>
      <c r="M14" s="198"/>
      <c r="N14" s="198"/>
      <c r="O14" s="198"/>
      <c r="P14" s="198"/>
      <c r="Q14" s="198"/>
      <c r="R14" s="1"/>
      <c r="S14" s="1"/>
      <c r="T14" s="222"/>
      <c r="U14" s="223"/>
      <c r="V14" s="223"/>
      <c r="W14" s="223"/>
      <c r="X14" s="223"/>
      <c r="Y14" s="223"/>
      <c r="Z14" s="223"/>
      <c r="AA14" s="223"/>
      <c r="AB14" s="223"/>
      <c r="AC14" s="233"/>
      <c r="AD14" s="43"/>
      <c r="AE14" s="43"/>
      <c r="AF14" s="44"/>
      <c r="AG14" s="44"/>
      <c r="AH14" s="44"/>
      <c r="AI14" s="44"/>
      <c r="AJ14" s="44"/>
      <c r="AK14" s="44"/>
      <c r="AL14" s="44"/>
      <c r="AM14" s="44"/>
      <c r="AN14" s="44"/>
      <c r="AO14" s="51"/>
      <c r="AP14" s="202"/>
      <c r="AQ14" s="203"/>
      <c r="AR14" s="203"/>
      <c r="AS14" s="204"/>
      <c r="AT14" s="29"/>
      <c r="AU14" s="16"/>
    </row>
    <row r="15" spans="1:47" s="10" customFormat="1" ht="8.25" customHeight="1" x14ac:dyDescent="0.2">
      <c r="A15" s="61"/>
      <c r="B15" s="28"/>
      <c r="C15" s="134"/>
      <c r="D15" s="134"/>
      <c r="E15" s="134"/>
      <c r="F15" s="134"/>
      <c r="G15" s="134"/>
      <c r="H15" s="134"/>
      <c r="I15" s="134"/>
      <c r="J15" s="134"/>
      <c r="K15" s="134"/>
      <c r="L15" s="153"/>
      <c r="M15" s="134"/>
      <c r="N15" s="134"/>
      <c r="O15" s="134"/>
      <c r="P15" s="134"/>
      <c r="Q15" s="134"/>
      <c r="R15" s="79"/>
      <c r="S15" s="79"/>
      <c r="T15" s="79"/>
      <c r="U15" s="79"/>
      <c r="V15" s="79"/>
      <c r="W15" s="79"/>
      <c r="X15" s="79"/>
      <c r="Y15" s="79"/>
      <c r="Z15" s="79"/>
      <c r="AA15" s="79"/>
      <c r="AB15" s="88"/>
      <c r="AC15" s="79"/>
      <c r="AD15" s="79"/>
      <c r="AE15" s="79"/>
      <c r="AF15" s="79"/>
      <c r="AG15" s="171"/>
      <c r="AH15" s="171"/>
      <c r="AI15" s="79"/>
      <c r="AJ15" s="79"/>
      <c r="AK15" s="79"/>
      <c r="AL15" s="79"/>
      <c r="AM15" s="79"/>
      <c r="AN15" s="79"/>
      <c r="AO15" s="44"/>
      <c r="AP15" s="205"/>
      <c r="AQ15" s="206"/>
      <c r="AR15" s="206"/>
      <c r="AS15" s="207"/>
      <c r="AT15" s="29"/>
      <c r="AU15" s="16"/>
    </row>
    <row r="16" spans="1:47" s="10" customFormat="1" ht="25.5" customHeight="1" x14ac:dyDescent="0.2">
      <c r="A16" s="61"/>
      <c r="B16" s="28"/>
      <c r="C16" s="198" t="s">
        <v>72</v>
      </c>
      <c r="D16" s="198"/>
      <c r="E16" s="198"/>
      <c r="F16" s="198"/>
      <c r="G16" s="198"/>
      <c r="H16" s="198"/>
      <c r="I16" s="198"/>
      <c r="J16" s="198"/>
      <c r="K16" s="198"/>
      <c r="L16" s="198"/>
      <c r="M16" s="198"/>
      <c r="N16" s="198"/>
      <c r="O16" s="198"/>
      <c r="P16" s="198"/>
      <c r="Q16" s="198"/>
      <c r="R16" s="1"/>
      <c r="S16" s="1"/>
      <c r="T16" s="195"/>
      <c r="U16" s="196"/>
      <c r="V16" s="196"/>
      <c r="W16" s="196"/>
      <c r="X16" s="196"/>
      <c r="Y16" s="196"/>
      <c r="Z16" s="196"/>
      <c r="AA16" s="197"/>
      <c r="AB16" s="148"/>
      <c r="AC16" s="80"/>
      <c r="AD16" s="43"/>
      <c r="AE16" s="43"/>
      <c r="AF16" s="44"/>
      <c r="AG16" s="44"/>
      <c r="AH16" s="44"/>
      <c r="AI16" s="44"/>
      <c r="AJ16" s="44"/>
      <c r="AK16" s="44"/>
      <c r="AL16" s="44"/>
      <c r="AM16" s="44"/>
      <c r="AN16" s="44"/>
      <c r="AO16" s="44"/>
      <c r="AP16" s="205"/>
      <c r="AQ16" s="206"/>
      <c r="AR16" s="206"/>
      <c r="AS16" s="207"/>
      <c r="AT16" s="29"/>
      <c r="AU16" s="16"/>
    </row>
    <row r="17" spans="1:47" s="10" customFormat="1" ht="6.75" customHeight="1" x14ac:dyDescent="0.2">
      <c r="A17" s="61"/>
      <c r="B17" s="28"/>
      <c r="C17" s="134"/>
      <c r="D17" s="134"/>
      <c r="E17" s="134"/>
      <c r="F17" s="134"/>
      <c r="G17" s="134"/>
      <c r="H17" s="134"/>
      <c r="I17" s="134"/>
      <c r="J17" s="134"/>
      <c r="K17" s="134"/>
      <c r="L17" s="153"/>
      <c r="M17" s="134"/>
      <c r="N17" s="134"/>
      <c r="O17" s="134"/>
      <c r="P17" s="134"/>
      <c r="Q17" s="134"/>
      <c r="R17" s="79"/>
      <c r="S17" s="79"/>
      <c r="T17" s="79"/>
      <c r="U17" s="79"/>
      <c r="V17" s="79"/>
      <c r="W17" s="79"/>
      <c r="X17" s="79"/>
      <c r="Y17" s="79"/>
      <c r="Z17" s="79"/>
      <c r="AA17" s="79"/>
      <c r="AB17" s="88"/>
      <c r="AC17" s="79"/>
      <c r="AD17" s="79"/>
      <c r="AE17" s="79"/>
      <c r="AF17" s="79"/>
      <c r="AG17" s="171"/>
      <c r="AH17" s="171"/>
      <c r="AI17" s="79"/>
      <c r="AJ17" s="79"/>
      <c r="AK17" s="79"/>
      <c r="AL17" s="79"/>
      <c r="AM17" s="79"/>
      <c r="AN17" s="79"/>
      <c r="AO17" s="44"/>
      <c r="AP17" s="205"/>
      <c r="AQ17" s="206"/>
      <c r="AR17" s="206"/>
      <c r="AS17" s="207"/>
      <c r="AT17" s="29"/>
      <c r="AU17" s="16"/>
    </row>
    <row r="18" spans="1:47" s="10" customFormat="1" ht="25.5" customHeight="1" x14ac:dyDescent="0.2">
      <c r="A18" s="61"/>
      <c r="B18" s="28"/>
      <c r="C18" s="198" t="s">
        <v>50</v>
      </c>
      <c r="D18" s="198"/>
      <c r="E18" s="198"/>
      <c r="F18" s="198"/>
      <c r="G18" s="198"/>
      <c r="H18" s="198"/>
      <c r="I18" s="198"/>
      <c r="J18" s="198"/>
      <c r="K18" s="198"/>
      <c r="L18" s="198"/>
      <c r="M18" s="198"/>
      <c r="N18" s="198"/>
      <c r="O18" s="198"/>
      <c r="P18" s="198"/>
      <c r="Q18" s="198"/>
      <c r="R18" s="1"/>
      <c r="S18" s="1"/>
      <c r="T18" s="195"/>
      <c r="U18" s="196"/>
      <c r="V18" s="196"/>
      <c r="W18" s="196"/>
      <c r="X18" s="196"/>
      <c r="Y18" s="196"/>
      <c r="Z18" s="196"/>
      <c r="AA18" s="197"/>
      <c r="AB18" s="148"/>
      <c r="AC18" s="80"/>
      <c r="AD18" s="43"/>
      <c r="AE18" s="43"/>
      <c r="AF18" s="44"/>
      <c r="AG18" s="44"/>
      <c r="AH18" s="44"/>
      <c r="AI18" s="44"/>
      <c r="AJ18" s="44"/>
      <c r="AK18" s="44"/>
      <c r="AL18" s="44"/>
      <c r="AM18" s="44"/>
      <c r="AN18" s="44"/>
      <c r="AO18" s="44"/>
      <c r="AP18" s="208"/>
      <c r="AQ18" s="209"/>
      <c r="AR18" s="209"/>
      <c r="AS18" s="210"/>
      <c r="AT18" s="29"/>
      <c r="AU18" s="16"/>
    </row>
    <row r="19" spans="1:47" s="10" customFormat="1" ht="8.25" customHeight="1" x14ac:dyDescent="0.2">
      <c r="A19" s="61"/>
      <c r="B19" s="30"/>
      <c r="C19" s="50"/>
      <c r="D19" s="50"/>
      <c r="E19" s="50"/>
      <c r="F19" s="50"/>
      <c r="G19" s="50"/>
      <c r="H19" s="50"/>
      <c r="I19" s="50"/>
      <c r="J19" s="50"/>
      <c r="K19" s="50"/>
      <c r="L19" s="50"/>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2"/>
      <c r="AU19" s="15"/>
    </row>
    <row r="20" spans="1:47" s="10" customFormat="1" ht="9" customHeight="1" x14ac:dyDescent="0.2">
      <c r="A20" s="61"/>
      <c r="B20" s="23"/>
      <c r="C20" s="23"/>
      <c r="D20" s="23"/>
      <c r="E20" s="23"/>
      <c r="F20" s="23"/>
      <c r="G20" s="23"/>
      <c r="H20" s="23"/>
      <c r="I20" s="23"/>
      <c r="J20" s="23"/>
      <c r="K20" s="23"/>
      <c r="L20" s="23"/>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15"/>
    </row>
    <row r="21" spans="1:47" ht="3" customHeight="1" x14ac:dyDescent="0.2">
      <c r="A21" s="61"/>
      <c r="B21" s="19"/>
      <c r="C21" s="20"/>
      <c r="D21" s="20"/>
      <c r="E21" s="20"/>
      <c r="F21" s="20"/>
      <c r="G21" s="20"/>
      <c r="H21" s="20"/>
      <c r="I21" s="20"/>
      <c r="J21" s="20"/>
      <c r="K21" s="20"/>
      <c r="L21" s="20"/>
      <c r="M21" s="20"/>
      <c r="N21" s="20"/>
      <c r="O21" s="20"/>
      <c r="P21" s="20"/>
      <c r="Q21" s="20"/>
      <c r="R21" s="20"/>
      <c r="S21" s="20"/>
      <c r="T21" s="20"/>
      <c r="U21" s="20"/>
      <c r="V21" s="20"/>
      <c r="W21" s="20"/>
      <c r="X21" s="20"/>
      <c r="Y21" s="20"/>
      <c r="Z21" s="20"/>
      <c r="AA21" s="21"/>
      <c r="AB21" s="21"/>
      <c r="AC21" s="21"/>
      <c r="AD21" s="21"/>
      <c r="AE21" s="21"/>
      <c r="AF21" s="21"/>
      <c r="AG21" s="21"/>
      <c r="AH21" s="21"/>
      <c r="AI21" s="21"/>
      <c r="AJ21" s="21"/>
      <c r="AK21" s="21"/>
      <c r="AL21" s="21"/>
      <c r="AM21" s="21"/>
      <c r="AN21" s="21"/>
      <c r="AO21" s="21"/>
      <c r="AP21" s="21"/>
      <c r="AQ21" s="21"/>
      <c r="AR21" s="21"/>
      <c r="AS21" s="22"/>
      <c r="AT21" s="33"/>
      <c r="AU21" s="14"/>
    </row>
    <row r="22" spans="1:47" ht="21" x14ac:dyDescent="0.2">
      <c r="A22" s="61"/>
      <c r="B22" s="17"/>
      <c r="C22" s="232" t="s">
        <v>60</v>
      </c>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32"/>
      <c r="AR22" s="232"/>
      <c r="AS22" s="232"/>
      <c r="AT22" s="18"/>
      <c r="AU22" s="14"/>
    </row>
    <row r="23" spans="1:47" ht="6" customHeight="1" x14ac:dyDescent="0.2">
      <c r="A23" s="61"/>
      <c r="B23" s="17"/>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18"/>
      <c r="AU23" s="14"/>
    </row>
    <row r="24" spans="1:47" ht="49.5" customHeight="1" x14ac:dyDescent="0.2">
      <c r="A24" s="61"/>
      <c r="B24" s="17"/>
      <c r="C24" s="239" t="s">
        <v>59</v>
      </c>
      <c r="D24" s="239"/>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39"/>
      <c r="AO24" s="239"/>
      <c r="AP24" s="239"/>
      <c r="AQ24" s="239"/>
      <c r="AR24" s="239"/>
      <c r="AS24" s="239"/>
      <c r="AT24" s="18"/>
      <c r="AU24" s="14"/>
    </row>
    <row r="25" spans="1:47" ht="23.25" customHeight="1" x14ac:dyDescent="0.2">
      <c r="A25" s="61"/>
      <c r="B25" s="17"/>
      <c r="C25" s="16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67" t="s">
        <v>87</v>
      </c>
      <c r="AB25" s="164"/>
      <c r="AC25" s="164"/>
      <c r="AD25" s="164"/>
      <c r="AE25" s="164"/>
      <c r="AF25" s="164"/>
      <c r="AG25" s="170"/>
      <c r="AH25" s="170"/>
      <c r="AI25" s="164"/>
      <c r="AJ25" s="164"/>
      <c r="AK25" s="164"/>
      <c r="AL25" s="164"/>
      <c r="AM25" s="164"/>
      <c r="AN25" s="164"/>
      <c r="AO25" s="164"/>
      <c r="AP25" s="164"/>
      <c r="AQ25" s="164"/>
      <c r="AR25" s="164"/>
      <c r="AS25" s="164"/>
      <c r="AT25" s="18"/>
      <c r="AU25" s="14"/>
    </row>
    <row r="26" spans="1:47" ht="15.75" customHeight="1" x14ac:dyDescent="0.2">
      <c r="A26" s="61"/>
      <c r="B26" s="17"/>
      <c r="C26" s="135"/>
      <c r="D26" s="175" t="s">
        <v>58</v>
      </c>
      <c r="E26" s="176"/>
      <c r="F26" s="176"/>
      <c r="G26" s="176"/>
      <c r="H26" s="176"/>
      <c r="I26" s="176"/>
      <c r="J26" s="176"/>
      <c r="K26" s="176"/>
      <c r="L26" s="176"/>
      <c r="M26" s="176"/>
      <c r="N26" s="176"/>
      <c r="O26" s="176"/>
      <c r="P26" s="176"/>
      <c r="Q26" s="176"/>
      <c r="R26" s="176"/>
      <c r="S26" s="176"/>
      <c r="T26" s="176"/>
      <c r="U26" s="176"/>
      <c r="V26" s="176"/>
      <c r="W26" s="176"/>
      <c r="X26" s="176"/>
      <c r="Y26" s="176"/>
      <c r="Z26" s="177"/>
      <c r="AA26" s="165"/>
      <c r="AB26" s="168" t="b">
        <v>1</v>
      </c>
      <c r="AC26" s="137" t="b">
        <f>+IF(AB26=TRUE,FALSE,TRUE)</f>
        <v>0</v>
      </c>
      <c r="AD26" s="137"/>
      <c r="AE26" s="137"/>
      <c r="AF26" s="137"/>
      <c r="AG26" s="137"/>
      <c r="AH26" s="137"/>
      <c r="AI26" s="137"/>
      <c r="AJ26" s="137"/>
      <c r="AK26" s="137"/>
      <c r="AL26" s="137"/>
      <c r="AM26" s="137"/>
      <c r="AN26" s="137"/>
      <c r="AO26" s="137"/>
      <c r="AP26" s="137"/>
      <c r="AQ26" s="137"/>
      <c r="AR26" s="137"/>
      <c r="AS26" s="138"/>
      <c r="AT26" s="18"/>
      <c r="AU26" s="14"/>
    </row>
    <row r="27" spans="1:47" ht="15.75" customHeight="1" x14ac:dyDescent="0.2">
      <c r="A27" s="61"/>
      <c r="B27" s="17"/>
      <c r="C27" s="135"/>
      <c r="D27" s="175" t="s">
        <v>67</v>
      </c>
      <c r="E27" s="176"/>
      <c r="F27" s="176"/>
      <c r="G27" s="176"/>
      <c r="H27" s="176"/>
      <c r="I27" s="176"/>
      <c r="J27" s="176"/>
      <c r="K27" s="176"/>
      <c r="L27" s="176"/>
      <c r="M27" s="176"/>
      <c r="N27" s="176"/>
      <c r="O27" s="176"/>
      <c r="P27" s="176"/>
      <c r="Q27" s="176"/>
      <c r="R27" s="176"/>
      <c r="S27" s="176"/>
      <c r="T27" s="176"/>
      <c r="U27" s="176"/>
      <c r="V27" s="176"/>
      <c r="W27" s="176"/>
      <c r="X27" s="176"/>
      <c r="Y27" s="176"/>
      <c r="Z27" s="177"/>
      <c r="AA27" s="165"/>
      <c r="AB27" s="168" t="b">
        <v>1</v>
      </c>
      <c r="AC27" s="137" t="b">
        <f t="shared" ref="AC27:AC36" si="0">+IF(AB27=TRUE,FALSE,TRUE)</f>
        <v>0</v>
      </c>
      <c r="AD27" s="137"/>
      <c r="AE27" s="137"/>
      <c r="AF27" s="137"/>
      <c r="AG27" s="137"/>
      <c r="AH27" s="137"/>
      <c r="AI27" s="137"/>
      <c r="AJ27" s="137"/>
      <c r="AK27" s="137"/>
      <c r="AL27" s="137"/>
      <c r="AM27" s="137"/>
      <c r="AN27" s="137"/>
      <c r="AO27" s="137"/>
      <c r="AP27" s="137"/>
      <c r="AQ27" s="137"/>
      <c r="AR27" s="137"/>
      <c r="AS27" s="138"/>
      <c r="AT27" s="18"/>
      <c r="AU27" s="14"/>
    </row>
    <row r="28" spans="1:47" ht="15.75" customHeight="1" x14ac:dyDescent="0.2">
      <c r="A28" s="61"/>
      <c r="B28" s="17"/>
      <c r="C28" s="135"/>
      <c r="D28" s="175" t="s">
        <v>89</v>
      </c>
      <c r="E28" s="176"/>
      <c r="F28" s="176"/>
      <c r="G28" s="176"/>
      <c r="H28" s="176"/>
      <c r="I28" s="176"/>
      <c r="J28" s="176"/>
      <c r="K28" s="176"/>
      <c r="L28" s="176"/>
      <c r="M28" s="176"/>
      <c r="N28" s="176"/>
      <c r="O28" s="176"/>
      <c r="P28" s="176"/>
      <c r="Q28" s="176"/>
      <c r="R28" s="176"/>
      <c r="S28" s="176"/>
      <c r="T28" s="176"/>
      <c r="U28" s="176"/>
      <c r="V28" s="176"/>
      <c r="W28" s="176"/>
      <c r="X28" s="176"/>
      <c r="Y28" s="176"/>
      <c r="Z28" s="177"/>
      <c r="AA28" s="165"/>
      <c r="AB28" s="168" t="b">
        <v>1</v>
      </c>
      <c r="AC28" s="137" t="b">
        <f t="shared" si="0"/>
        <v>0</v>
      </c>
      <c r="AD28" s="137"/>
      <c r="AE28" s="137"/>
      <c r="AF28" s="137"/>
      <c r="AG28" s="137"/>
      <c r="AH28" s="137"/>
      <c r="AI28" s="137"/>
      <c r="AJ28" s="137"/>
      <c r="AK28" s="137"/>
      <c r="AL28" s="137"/>
      <c r="AM28" s="137"/>
      <c r="AN28" s="137"/>
      <c r="AO28" s="137"/>
      <c r="AP28" s="137"/>
      <c r="AQ28" s="137"/>
      <c r="AR28" s="137"/>
      <c r="AS28" s="138"/>
      <c r="AT28" s="18"/>
      <c r="AU28" s="14"/>
    </row>
    <row r="29" spans="1:47" ht="15.75" customHeight="1" x14ac:dyDescent="0.2">
      <c r="A29" s="61"/>
      <c r="B29" s="17"/>
      <c r="C29" s="135"/>
      <c r="D29" s="175" t="s">
        <v>68</v>
      </c>
      <c r="E29" s="176"/>
      <c r="F29" s="176"/>
      <c r="G29" s="176"/>
      <c r="H29" s="176"/>
      <c r="I29" s="176"/>
      <c r="J29" s="176"/>
      <c r="K29" s="176"/>
      <c r="L29" s="176"/>
      <c r="M29" s="176"/>
      <c r="N29" s="176"/>
      <c r="O29" s="176"/>
      <c r="P29" s="176"/>
      <c r="Q29" s="176"/>
      <c r="R29" s="176"/>
      <c r="S29" s="176"/>
      <c r="T29" s="176"/>
      <c r="U29" s="176"/>
      <c r="V29" s="176"/>
      <c r="W29" s="176"/>
      <c r="X29" s="176"/>
      <c r="Y29" s="176"/>
      <c r="Z29" s="177"/>
      <c r="AA29" s="166"/>
      <c r="AB29" s="168" t="b">
        <v>1</v>
      </c>
      <c r="AC29" s="137" t="b">
        <f t="shared" si="0"/>
        <v>0</v>
      </c>
      <c r="AD29" s="136"/>
      <c r="AE29" s="136"/>
      <c r="AF29" s="136"/>
      <c r="AG29" s="136"/>
      <c r="AH29" s="136"/>
      <c r="AI29" s="136"/>
      <c r="AJ29" s="136"/>
      <c r="AK29" s="136"/>
      <c r="AL29" s="136"/>
      <c r="AM29" s="136"/>
      <c r="AN29" s="136"/>
      <c r="AO29" s="136"/>
      <c r="AP29" s="136"/>
      <c r="AQ29" s="136"/>
      <c r="AR29" s="136"/>
      <c r="AS29" s="136"/>
      <c r="AT29" s="18"/>
      <c r="AU29" s="14"/>
    </row>
    <row r="30" spans="1:47" ht="15.75" customHeight="1" x14ac:dyDescent="0.2">
      <c r="A30" s="61"/>
      <c r="B30" s="17"/>
      <c r="C30" s="135"/>
      <c r="D30" s="175" t="s">
        <v>88</v>
      </c>
      <c r="E30" s="176"/>
      <c r="F30" s="176"/>
      <c r="G30" s="176"/>
      <c r="H30" s="176"/>
      <c r="I30" s="176"/>
      <c r="J30" s="176"/>
      <c r="K30" s="176"/>
      <c r="L30" s="176"/>
      <c r="M30" s="176"/>
      <c r="N30" s="176"/>
      <c r="O30" s="176"/>
      <c r="P30" s="176"/>
      <c r="Q30" s="176"/>
      <c r="R30" s="176"/>
      <c r="S30" s="176"/>
      <c r="T30" s="176"/>
      <c r="U30" s="176"/>
      <c r="V30" s="176"/>
      <c r="W30" s="176"/>
      <c r="X30" s="176"/>
      <c r="Y30" s="176"/>
      <c r="Z30" s="177"/>
      <c r="AA30" s="165"/>
      <c r="AB30" s="168" t="b">
        <v>1</v>
      </c>
      <c r="AC30" s="137" t="b">
        <f t="shared" si="0"/>
        <v>0</v>
      </c>
      <c r="AD30" s="137"/>
      <c r="AE30" s="137"/>
      <c r="AF30" s="137"/>
      <c r="AG30" s="137"/>
      <c r="AH30" s="137"/>
      <c r="AI30" s="137"/>
      <c r="AJ30" s="137"/>
      <c r="AK30" s="137"/>
      <c r="AL30" s="137"/>
      <c r="AM30" s="137"/>
      <c r="AN30" s="137"/>
      <c r="AO30" s="137"/>
      <c r="AP30" s="137"/>
      <c r="AQ30" s="137"/>
      <c r="AR30" s="137"/>
      <c r="AS30" s="138"/>
      <c r="AT30" s="18"/>
      <c r="AU30" s="14"/>
    </row>
    <row r="31" spans="1:47" ht="15.75" customHeight="1" x14ac:dyDescent="0.2">
      <c r="A31" s="61"/>
      <c r="B31" s="17"/>
      <c r="C31" s="135"/>
      <c r="D31" s="175" t="s">
        <v>57</v>
      </c>
      <c r="E31" s="176"/>
      <c r="F31" s="176"/>
      <c r="G31" s="176"/>
      <c r="H31" s="176"/>
      <c r="I31" s="176"/>
      <c r="J31" s="176"/>
      <c r="K31" s="176"/>
      <c r="L31" s="176"/>
      <c r="M31" s="176"/>
      <c r="N31" s="176"/>
      <c r="O31" s="176"/>
      <c r="P31" s="176"/>
      <c r="Q31" s="176"/>
      <c r="R31" s="176"/>
      <c r="S31" s="176"/>
      <c r="T31" s="176"/>
      <c r="U31" s="176"/>
      <c r="V31" s="176"/>
      <c r="W31" s="176"/>
      <c r="X31" s="176"/>
      <c r="Y31" s="176"/>
      <c r="Z31" s="177"/>
      <c r="AA31" s="165"/>
      <c r="AB31" s="168" t="b">
        <v>1</v>
      </c>
      <c r="AC31" s="137" t="b">
        <f t="shared" si="0"/>
        <v>0</v>
      </c>
      <c r="AD31" s="137"/>
      <c r="AE31" s="137"/>
      <c r="AF31" s="137"/>
      <c r="AG31" s="137"/>
      <c r="AH31" s="137"/>
      <c r="AI31" s="137"/>
      <c r="AJ31" s="137"/>
      <c r="AK31" s="137"/>
      <c r="AL31" s="137"/>
      <c r="AM31" s="137"/>
      <c r="AN31" s="137"/>
      <c r="AO31" s="137"/>
      <c r="AP31" s="137"/>
      <c r="AQ31" s="137"/>
      <c r="AR31" s="137"/>
      <c r="AS31" s="138"/>
      <c r="AT31" s="18"/>
      <c r="AU31" s="14"/>
    </row>
    <row r="32" spans="1:47" ht="15.75" customHeight="1" x14ac:dyDescent="0.2">
      <c r="A32" s="61"/>
      <c r="B32" s="17"/>
      <c r="C32" s="135"/>
      <c r="D32" s="175" t="s">
        <v>69</v>
      </c>
      <c r="E32" s="176"/>
      <c r="F32" s="176"/>
      <c r="G32" s="176"/>
      <c r="H32" s="176"/>
      <c r="I32" s="176"/>
      <c r="J32" s="176"/>
      <c r="K32" s="176"/>
      <c r="L32" s="176"/>
      <c r="M32" s="176"/>
      <c r="N32" s="176"/>
      <c r="O32" s="176"/>
      <c r="P32" s="176"/>
      <c r="Q32" s="176"/>
      <c r="R32" s="176"/>
      <c r="S32" s="176"/>
      <c r="T32" s="176"/>
      <c r="U32" s="176"/>
      <c r="V32" s="176"/>
      <c r="W32" s="176"/>
      <c r="X32" s="176"/>
      <c r="Y32" s="176"/>
      <c r="Z32" s="177"/>
      <c r="AA32" s="165"/>
      <c r="AB32" s="168" t="b">
        <v>1</v>
      </c>
      <c r="AC32" s="137" t="b">
        <f t="shared" si="0"/>
        <v>0</v>
      </c>
      <c r="AD32" s="137"/>
      <c r="AE32" s="137"/>
      <c r="AF32" s="137"/>
      <c r="AG32" s="137"/>
      <c r="AH32" s="137"/>
      <c r="AI32" s="137"/>
      <c r="AJ32" s="137"/>
      <c r="AK32" s="137"/>
      <c r="AL32" s="137"/>
      <c r="AM32" s="137"/>
      <c r="AN32" s="137"/>
      <c r="AO32" s="137"/>
      <c r="AP32" s="137"/>
      <c r="AQ32" s="137"/>
      <c r="AR32" s="137"/>
      <c r="AS32" s="138"/>
      <c r="AT32" s="18"/>
      <c r="AU32" s="14"/>
    </row>
    <row r="33" spans="1:68" ht="15.75" customHeight="1" x14ac:dyDescent="0.2">
      <c r="A33" s="61"/>
      <c r="B33" s="17"/>
      <c r="C33" s="135"/>
      <c r="D33" s="175" t="s">
        <v>56</v>
      </c>
      <c r="E33" s="176"/>
      <c r="F33" s="176"/>
      <c r="G33" s="176"/>
      <c r="H33" s="176"/>
      <c r="I33" s="176"/>
      <c r="J33" s="176"/>
      <c r="K33" s="176"/>
      <c r="L33" s="176"/>
      <c r="M33" s="176"/>
      <c r="N33" s="176"/>
      <c r="O33" s="176"/>
      <c r="P33" s="176"/>
      <c r="Q33" s="176"/>
      <c r="R33" s="176"/>
      <c r="S33" s="176"/>
      <c r="T33" s="176"/>
      <c r="U33" s="176"/>
      <c r="V33" s="176"/>
      <c r="W33" s="176"/>
      <c r="X33" s="176"/>
      <c r="Y33" s="176"/>
      <c r="Z33" s="177"/>
      <c r="AA33" s="165"/>
      <c r="AB33" s="168" t="b">
        <v>1</v>
      </c>
      <c r="AC33" s="137" t="b">
        <f t="shared" si="0"/>
        <v>0</v>
      </c>
      <c r="AD33" s="137"/>
      <c r="AE33" s="137"/>
      <c r="AF33" s="137"/>
      <c r="AG33" s="137"/>
      <c r="AH33" s="137"/>
      <c r="AI33" s="137"/>
      <c r="AJ33" s="137"/>
      <c r="AK33" s="137"/>
      <c r="AL33" s="137"/>
      <c r="AM33" s="137"/>
      <c r="AN33" s="137"/>
      <c r="AO33" s="137"/>
      <c r="AP33" s="137"/>
      <c r="AQ33" s="137"/>
      <c r="AR33" s="137"/>
      <c r="AS33" s="138"/>
      <c r="AT33" s="18"/>
      <c r="AU33" s="14"/>
    </row>
    <row r="34" spans="1:68" ht="15.75" customHeight="1" x14ac:dyDescent="0.2">
      <c r="A34" s="61"/>
      <c r="B34" s="17"/>
      <c r="C34" s="135"/>
      <c r="D34" s="175" t="s">
        <v>55</v>
      </c>
      <c r="E34" s="176"/>
      <c r="F34" s="176"/>
      <c r="G34" s="176"/>
      <c r="H34" s="176"/>
      <c r="I34" s="176"/>
      <c r="J34" s="176"/>
      <c r="K34" s="176"/>
      <c r="L34" s="176"/>
      <c r="M34" s="176"/>
      <c r="N34" s="176"/>
      <c r="O34" s="176"/>
      <c r="P34" s="176"/>
      <c r="Q34" s="176"/>
      <c r="R34" s="176"/>
      <c r="S34" s="176"/>
      <c r="T34" s="176"/>
      <c r="U34" s="176"/>
      <c r="V34" s="176"/>
      <c r="W34" s="176"/>
      <c r="X34" s="176"/>
      <c r="Y34" s="176"/>
      <c r="Z34" s="177"/>
      <c r="AA34" s="165"/>
      <c r="AB34" s="168" t="b">
        <v>1</v>
      </c>
      <c r="AC34" s="137" t="b">
        <f t="shared" si="0"/>
        <v>0</v>
      </c>
      <c r="AD34" s="137"/>
      <c r="AE34" s="137"/>
      <c r="AF34" s="137"/>
      <c r="AG34" s="137"/>
      <c r="AH34" s="137"/>
      <c r="AI34" s="137"/>
      <c r="AJ34" s="137"/>
      <c r="AK34" s="137"/>
      <c r="AL34" s="137"/>
      <c r="AM34" s="137"/>
      <c r="AN34" s="137"/>
      <c r="AO34" s="137"/>
      <c r="AP34" s="137"/>
      <c r="AQ34" s="137"/>
      <c r="AR34" s="137"/>
      <c r="AS34" s="138"/>
      <c r="AT34" s="18"/>
      <c r="AU34" s="14"/>
    </row>
    <row r="35" spans="1:68" ht="15.75" customHeight="1" x14ac:dyDescent="0.2">
      <c r="A35" s="61"/>
      <c r="B35" s="17"/>
      <c r="C35" s="135"/>
      <c r="D35" s="175" t="s">
        <v>90</v>
      </c>
      <c r="E35" s="176"/>
      <c r="F35" s="176"/>
      <c r="G35" s="176"/>
      <c r="H35" s="176"/>
      <c r="I35" s="176"/>
      <c r="J35" s="176"/>
      <c r="K35" s="176"/>
      <c r="L35" s="176"/>
      <c r="M35" s="176"/>
      <c r="N35" s="176"/>
      <c r="O35" s="176"/>
      <c r="P35" s="176"/>
      <c r="Q35" s="176"/>
      <c r="R35" s="176"/>
      <c r="S35" s="176"/>
      <c r="T35" s="176"/>
      <c r="U35" s="176"/>
      <c r="V35" s="176"/>
      <c r="W35" s="176"/>
      <c r="X35" s="176"/>
      <c r="Y35" s="176"/>
      <c r="Z35" s="177"/>
      <c r="AA35" s="165"/>
      <c r="AB35" s="168" t="b">
        <v>1</v>
      </c>
      <c r="AC35" s="137" t="b">
        <f t="shared" si="0"/>
        <v>0</v>
      </c>
      <c r="AD35" s="137"/>
      <c r="AE35" s="137"/>
      <c r="AF35" s="137"/>
      <c r="AG35" s="137"/>
      <c r="AH35" s="137"/>
      <c r="AI35" s="137"/>
      <c r="AJ35" s="137"/>
      <c r="AK35" s="137"/>
      <c r="AL35" s="137"/>
      <c r="AM35" s="137"/>
      <c r="AN35" s="137"/>
      <c r="AO35" s="137"/>
      <c r="AP35" s="137"/>
      <c r="AQ35" s="137"/>
      <c r="AR35" s="137"/>
      <c r="AS35" s="138"/>
      <c r="AT35" s="18"/>
      <c r="AU35" s="14"/>
    </row>
    <row r="36" spans="1:68" ht="15.75" customHeight="1" x14ac:dyDescent="0.2">
      <c r="A36" s="61"/>
      <c r="B36" s="17"/>
      <c r="C36" s="135"/>
      <c r="D36" s="175" t="s">
        <v>70</v>
      </c>
      <c r="E36" s="176"/>
      <c r="F36" s="176"/>
      <c r="G36" s="176"/>
      <c r="H36" s="176"/>
      <c r="I36" s="176"/>
      <c r="J36" s="176"/>
      <c r="K36" s="176"/>
      <c r="L36" s="176"/>
      <c r="M36" s="176"/>
      <c r="N36" s="176"/>
      <c r="O36" s="176"/>
      <c r="P36" s="176"/>
      <c r="Q36" s="176"/>
      <c r="R36" s="176"/>
      <c r="S36" s="176"/>
      <c r="T36" s="176"/>
      <c r="U36" s="176"/>
      <c r="V36" s="176"/>
      <c r="W36" s="176"/>
      <c r="X36" s="176"/>
      <c r="Y36" s="176"/>
      <c r="Z36" s="177"/>
      <c r="AA36" s="165"/>
      <c r="AB36" s="168" t="b">
        <v>1</v>
      </c>
      <c r="AC36" s="137" t="b">
        <f t="shared" si="0"/>
        <v>0</v>
      </c>
      <c r="AD36" s="137"/>
      <c r="AE36" s="137"/>
      <c r="AF36" s="137"/>
      <c r="AG36" s="137"/>
      <c r="AH36" s="137"/>
      <c r="AI36" s="137"/>
      <c r="AJ36" s="137"/>
      <c r="AK36" s="137"/>
      <c r="AL36" s="137"/>
      <c r="AM36" s="137"/>
      <c r="AN36" s="137"/>
      <c r="AO36" s="137"/>
      <c r="AP36" s="137"/>
      <c r="AQ36" s="137"/>
      <c r="AR36" s="137"/>
      <c r="AS36" s="138"/>
      <c r="AT36" s="18"/>
      <c r="AU36" s="14"/>
    </row>
    <row r="37" spans="1:68" ht="15" x14ac:dyDescent="0.2">
      <c r="A37" s="61"/>
      <c r="B37" s="17"/>
      <c r="C37" s="135"/>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7"/>
      <c r="AB37" s="137"/>
      <c r="AC37" s="137"/>
      <c r="AD37" s="137"/>
      <c r="AE37" s="137"/>
      <c r="AF37" s="137"/>
      <c r="AG37" s="137"/>
      <c r="AH37" s="137"/>
      <c r="AI37" s="137"/>
      <c r="AJ37" s="137"/>
      <c r="AK37" s="137"/>
      <c r="AL37" s="137"/>
      <c r="AM37" s="137"/>
      <c r="AN37" s="137"/>
      <c r="AO37" s="137"/>
      <c r="AP37" s="137"/>
      <c r="AQ37" s="137"/>
      <c r="AR37" s="137"/>
      <c r="AS37" s="138"/>
      <c r="AT37" s="18"/>
      <c r="AU37" s="14"/>
    </row>
    <row r="38" spans="1:68" x14ac:dyDescent="0.2">
      <c r="A38" s="61"/>
      <c r="B38" s="17"/>
      <c r="C38" s="3"/>
      <c r="D38" s="3"/>
      <c r="E38" s="3"/>
      <c r="F38" s="3"/>
      <c r="G38" s="3"/>
      <c r="H38" s="3"/>
      <c r="I38" s="3"/>
      <c r="J38" s="3"/>
      <c r="K38" s="3"/>
      <c r="L38" s="3"/>
      <c r="M38" s="3"/>
      <c r="N38" s="3"/>
      <c r="O38" s="3"/>
      <c r="P38" s="3"/>
      <c r="Q38" s="3"/>
      <c r="R38" s="3"/>
      <c r="S38" s="3"/>
      <c r="T38" s="3"/>
      <c r="U38" s="3"/>
      <c r="V38" s="3"/>
      <c r="W38" s="3"/>
      <c r="X38" s="3"/>
      <c r="Y38" s="3"/>
      <c r="Z38" s="3"/>
      <c r="AA38" s="81"/>
      <c r="AB38" s="81"/>
      <c r="AC38" s="81"/>
      <c r="AD38" s="81"/>
      <c r="AE38" s="81"/>
      <c r="AF38" s="81"/>
      <c r="AG38" s="81"/>
      <c r="AH38" s="81"/>
      <c r="AI38" s="81"/>
      <c r="AJ38" s="81"/>
      <c r="AK38" s="81"/>
      <c r="AL38" s="81"/>
      <c r="AM38" s="81"/>
      <c r="AN38" s="81"/>
      <c r="AO38" s="81"/>
      <c r="AP38" s="81"/>
      <c r="AQ38" s="81"/>
      <c r="AR38" s="81"/>
      <c r="AS38" s="82"/>
      <c r="AT38" s="18"/>
      <c r="AU38" s="14"/>
    </row>
    <row r="39" spans="1:68" x14ac:dyDescent="0.2">
      <c r="A39" s="61"/>
      <c r="B39" s="84"/>
      <c r="C39" s="84"/>
      <c r="D39" s="84"/>
      <c r="E39" s="84"/>
      <c r="F39" s="84"/>
      <c r="G39" s="84"/>
      <c r="H39" s="84"/>
      <c r="I39" s="84"/>
      <c r="J39" s="84"/>
      <c r="K39" s="84"/>
      <c r="L39" s="84"/>
      <c r="M39" s="84"/>
      <c r="N39" s="84"/>
      <c r="O39" s="84"/>
      <c r="P39" s="84"/>
      <c r="Q39" s="84"/>
      <c r="R39" s="84"/>
      <c r="S39" s="84"/>
      <c r="T39" s="84"/>
      <c r="U39" s="84"/>
      <c r="V39" s="84"/>
      <c r="W39" s="84"/>
      <c r="X39" s="84"/>
      <c r="Y39" s="84"/>
      <c r="Z39" s="84"/>
      <c r="AA39" s="85"/>
      <c r="AB39" s="85"/>
      <c r="AC39" s="85"/>
      <c r="AD39" s="85"/>
      <c r="AE39" s="85"/>
      <c r="AF39" s="85"/>
      <c r="AG39" s="85"/>
      <c r="AH39" s="85"/>
      <c r="AI39" s="85"/>
      <c r="AJ39" s="85"/>
      <c r="AK39" s="85"/>
      <c r="AL39" s="85"/>
      <c r="AM39" s="85"/>
      <c r="AN39" s="85"/>
      <c r="AO39" s="85"/>
      <c r="AP39" s="85"/>
      <c r="AQ39" s="85"/>
      <c r="AR39" s="85"/>
      <c r="AS39" s="86"/>
      <c r="AT39" s="86"/>
      <c r="AU39" s="14"/>
    </row>
    <row r="40" spans="1:68" ht="24" customHeight="1" x14ac:dyDescent="0.2">
      <c r="A40" s="61"/>
      <c r="B40" s="17"/>
      <c r="C40" s="232" t="s">
        <v>54</v>
      </c>
      <c r="D40" s="232"/>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232"/>
      <c r="AN40" s="232"/>
      <c r="AO40" s="232"/>
      <c r="AP40" s="232"/>
      <c r="AQ40" s="232"/>
      <c r="AR40" s="232"/>
      <c r="AS40" s="232"/>
      <c r="AT40" s="18"/>
      <c r="AU40" s="14"/>
    </row>
    <row r="41" spans="1:68" ht="16.5" customHeight="1" x14ac:dyDescent="0.2">
      <c r="A41" s="61"/>
      <c r="B41" s="17"/>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4"/>
      <c r="AU41" s="14"/>
    </row>
    <row r="42" spans="1:68" ht="58.5" customHeight="1" x14ac:dyDescent="0.2">
      <c r="A42" s="61"/>
      <c r="B42" s="17"/>
      <c r="C42" s="89" t="s">
        <v>38</v>
      </c>
      <c r="D42" s="90" t="s">
        <v>48</v>
      </c>
      <c r="E42" s="91" t="s">
        <v>51</v>
      </c>
      <c r="F42" s="91"/>
      <c r="G42" s="91"/>
      <c r="H42" s="193" t="s">
        <v>22</v>
      </c>
      <c r="I42" s="194"/>
      <c r="J42" s="92"/>
      <c r="K42" s="93"/>
      <c r="L42" s="156"/>
      <c r="M42" s="184" t="s">
        <v>20</v>
      </c>
      <c r="N42" s="185"/>
      <c r="O42" s="185"/>
      <c r="P42" s="185"/>
      <c r="Q42" s="185"/>
      <c r="R42" s="94" t="s">
        <v>41</v>
      </c>
      <c r="S42" s="94"/>
      <c r="T42" s="89" t="s">
        <v>81</v>
      </c>
      <c r="U42" s="214" t="s">
        <v>82</v>
      </c>
      <c r="V42" s="214"/>
      <c r="W42" s="214"/>
      <c r="X42" s="214"/>
      <c r="Y42" s="214"/>
      <c r="Z42" s="214"/>
      <c r="AA42" s="90" t="s">
        <v>53</v>
      </c>
      <c r="AB42" s="95"/>
      <c r="AC42" s="90" t="s">
        <v>25</v>
      </c>
      <c r="AD42" s="96" t="s">
        <v>26</v>
      </c>
      <c r="AE42" s="96" t="s">
        <v>36</v>
      </c>
      <c r="AF42" s="169" t="s">
        <v>27</v>
      </c>
      <c r="AG42" s="169" t="s">
        <v>96</v>
      </c>
      <c r="AH42" s="169" t="s">
        <v>92</v>
      </c>
      <c r="AI42" s="90" t="s">
        <v>37</v>
      </c>
      <c r="AJ42" s="90" t="s">
        <v>30</v>
      </c>
      <c r="AK42" s="90" t="s">
        <v>31</v>
      </c>
      <c r="AL42" s="90" t="s">
        <v>28</v>
      </c>
      <c r="AM42" s="90" t="s">
        <v>32</v>
      </c>
      <c r="AN42" s="95" t="s">
        <v>66</v>
      </c>
      <c r="AO42" s="214" t="s">
        <v>78</v>
      </c>
      <c r="AP42" s="214"/>
      <c r="AQ42" s="214"/>
      <c r="AR42" s="214"/>
      <c r="AS42" s="147" t="s">
        <v>91</v>
      </c>
      <c r="AT42" s="34"/>
      <c r="AU42" s="14"/>
      <c r="AY42" s="74" t="str">
        <f t="shared" ref="AY42:AY49" si="1">+BE42</f>
        <v>N°</v>
      </c>
      <c r="AZ42" s="74" t="s">
        <v>43</v>
      </c>
      <c r="BA42" s="74" t="s">
        <v>42</v>
      </c>
      <c r="BB42" s="74" t="s">
        <v>76</v>
      </c>
      <c r="BC42" s="74" t="s">
        <v>75</v>
      </c>
      <c r="BD42" s="78"/>
      <c r="BE42" s="75" t="str">
        <f t="shared" ref="BE42:BE49" si="2">+C42</f>
        <v>N°</v>
      </c>
      <c r="BF42" s="74" t="s">
        <v>40</v>
      </c>
      <c r="BG42" s="74" t="str">
        <f>+BJ42</f>
        <v>Niveaux d'exposition cumulés</v>
      </c>
      <c r="BH42" s="74" t="s">
        <v>29</v>
      </c>
      <c r="BI42" s="74" t="s">
        <v>39</v>
      </c>
      <c r="BJ42" s="74" t="s">
        <v>46</v>
      </c>
      <c r="BL42" s="74" t="str">
        <f>+AY42</f>
        <v>N°</v>
      </c>
      <c r="BM42" s="74" t="s">
        <v>74</v>
      </c>
      <c r="BN42" s="74" t="s">
        <v>84</v>
      </c>
      <c r="BO42" s="74" t="s">
        <v>80</v>
      </c>
      <c r="BP42" s="74" t="s">
        <v>77</v>
      </c>
    </row>
    <row r="43" spans="1:68" ht="33" customHeight="1" x14ac:dyDescent="0.2">
      <c r="A43" s="61"/>
      <c r="B43" s="17"/>
      <c r="C43" s="89">
        <v>1</v>
      </c>
      <c r="D43" s="154"/>
      <c r="E43" s="98"/>
      <c r="F43" s="97" t="b">
        <v>1</v>
      </c>
      <c r="G43" s="99" t="b">
        <f>+IF(F43=TRUE,FALSE,TRUE)</f>
        <v>0</v>
      </c>
      <c r="H43" s="97">
        <v>9</v>
      </c>
      <c r="I43" s="100">
        <f t="shared" ref="I43:I49" si="3">+VLOOKUP(H43,horaire,2,FALSE)</f>
        <v>8.3333333333333329E-2</v>
      </c>
      <c r="J43" s="101" t="str">
        <f t="shared" ref="J43:J48" si="4">+IF(OR(T43=1,T43=2),+IF(OR(AI43&gt;1,AK43&gt;0),+CONCATENATE("supérieur à la VLEP 8h, il faut diminuer le niveau d'empoussièrement et/ou la durée du processus (se reporter à la 1ère étape)"),+IF(AK43=0,+IF(AD43&lt;2.501,"inférieur à la VLEP 8h","inférieur à la VLEP 8h"),"qui dépasse la VLEP 8h")),"-")</f>
        <v>inférieur à la VLEP 8h</v>
      </c>
      <c r="K43" s="102">
        <f>+IF(OR(AND(OR(T43=1,T43=2),L43&gt;2.5),K44=1),1,0)</f>
        <v>0</v>
      </c>
      <c r="L43" s="157">
        <f>+IF(OR(T43=1,T43=2),AZ43,0)</f>
        <v>2</v>
      </c>
      <c r="M43" s="155" t="s">
        <v>21</v>
      </c>
      <c r="N43" s="104">
        <v>33</v>
      </c>
      <c r="O43" s="105">
        <f t="shared" ref="O43" si="5">+VLOOKUP(N43,horaire,2,FALSE)</f>
        <v>0.33333333333333337</v>
      </c>
      <c r="P43" s="106" t="s">
        <v>13</v>
      </c>
      <c r="Q43" s="105">
        <f t="shared" ref="Q43:Q49" si="6">+O43+I43</f>
        <v>0.41666666666666669</v>
      </c>
      <c r="R43" s="101">
        <f t="shared" ref="R43:R49" si="7">+IF(OR(T43=1,T43=2),I43,0)</f>
        <v>8.3333333333333329E-2</v>
      </c>
      <c r="S43" s="101">
        <f t="shared" ref="S43:S49" si="8">+IF(T43=5,I43,0)</f>
        <v>0</v>
      </c>
      <c r="T43" s="107">
        <v>1</v>
      </c>
      <c r="U43" s="139"/>
      <c r="V43" s="108" t="b">
        <v>1</v>
      </c>
      <c r="W43" s="99" t="b">
        <f t="shared" ref="W43:W49" si="9">+IF(V43=TRUE,FALSE,TRUE)</f>
        <v>0</v>
      </c>
      <c r="X43" s="109">
        <v>0</v>
      </c>
      <c r="Y43" s="110"/>
      <c r="Z43" s="160" t="str">
        <f>+IF(OR(AND(V43=TRUE,X43=5),X43&lt;5),"&lt;CSP",IF(OR(AND(V43=TRUE,X43=100),X43&lt;99.9999),"niv.1",IF(OR(AND(V43=TRUE,X43=6000),X43&lt;5999.9999),"niv.2",IF(OR(AND(V43=TRUE,X43=25000),X43&lt;24999.9999),"niv.3","non réalisable"))))</f>
        <v>&lt;CSP</v>
      </c>
      <c r="AA43" s="108">
        <v>7</v>
      </c>
      <c r="AB43" s="108">
        <f>+IF(Z43="niv.1",1,+IF(Z43="niv.2",2,+IF(Z43="niv.3",3,0)))</f>
        <v>0</v>
      </c>
      <c r="AC43" s="111">
        <f t="shared" ref="AC43:AC49" si="10">+VLOOKUP(AA43,apr,3,FALSE)</f>
        <v>60</v>
      </c>
      <c r="AD43" s="112">
        <f t="shared" ref="AD43:AD51" si="11">+I43*24</f>
        <v>2</v>
      </c>
      <c r="AE43" s="112">
        <f>+AD43*60</f>
        <v>120</v>
      </c>
      <c r="AF43" s="113">
        <f>+IF(T43=5,0,IF(V43=TRUE,X43/2*AD43/AC43,X43/AC43*AD43))</f>
        <v>0</v>
      </c>
      <c r="AG43" s="113">
        <f>+IF(T43=5,0,IF(V43=TRUE,X43/2/AC43,X43/AC43))</f>
        <v>0</v>
      </c>
      <c r="AH43" s="113" t="b">
        <f>+IF(AG43&gt;5*10,TRUE,FALSE)</f>
        <v>0</v>
      </c>
      <c r="AI43" s="114">
        <f t="shared" ref="AI43:AI49" si="12">+BJ43/10</f>
        <v>0</v>
      </c>
      <c r="AJ43" s="115">
        <f>+IF(X43&gt;0,+IF(BJ43&gt;10,60*(BJ43-10)*AC43*8/X43,0),0)</f>
        <v>0</v>
      </c>
      <c r="AK43" s="115">
        <f t="shared" ref="AK43:AK44" si="13">+IF(AJ43&gt;0,AD43*60-AJ43,0)</f>
        <v>0</v>
      </c>
      <c r="AL43" s="113" t="str">
        <f t="shared" ref="AL43:AL49" si="14">+IF(X43&gt;0,10*AC43*8/X43,"")</f>
        <v/>
      </c>
      <c r="AM43" s="113">
        <f t="shared" ref="AM43:AM49" si="15">+X43/AC43</f>
        <v>0</v>
      </c>
      <c r="AN43" s="116" t="str">
        <f t="shared" ref="AN43:AN49" si="16">+IF(OR(T43=1,T43=2),+IF(AC43&gt;10,+IF(AND(VLOOKUP(AA43,apr,4,FALSE)&gt;AB43,AM43&lt;100.001),"adapté","non adapté"),+IF(AND(AC43&gt;1,AM43&lt;10),"adapté pour la SS4 (&lt;15 min) uniquement","non adapté (ou non précisé) ")),"adapté")</f>
        <v>adapté</v>
      </c>
      <c r="AO43" s="116"/>
      <c r="AP43" s="161">
        <v>20</v>
      </c>
      <c r="AQ43" s="117">
        <f t="shared" ref="AQ43:AQ49" si="17">+IF(AC43&gt;1,0.1214*AP43*AP43-13.493*AP43+378.079,"")</f>
        <v>156.779</v>
      </c>
      <c r="AR43" s="174" t="str">
        <f t="shared" ref="AR43:AR49" si="18">+IF(I43="fausse","",IF(AC43&gt;1,IF(AQ43&gt;AE43,"","attention à la durée en zone (courbe de Meyer)"),+IF(AP43&gt;32,"attention à la température","")))</f>
        <v/>
      </c>
      <c r="AS43" s="118" t="str">
        <f>+IF(OR(X43&lt;0,ISTEXT(X43)),"Le niveau d'empoussièrement indiqué est erroné",IF(X43&lt;25000,+IF(AND(OR(T43=4,T43=6),X43&gt;4.999),"ATTENTION, le niveau d'empoussièrement hors zone dépasse les 5 F/L (CSP)",IF(AND(OR(T43=5,T43=3),X43&gt;4.999),"ATTENTION, la pause doit se faire dans un milieu non empoussièré",IF(OR(I43=0,I43&gt;0),IF(T43=1,+IF(AH43=TRUE,"ATTENTION INTERDIT, le niveau d'empoussièrement est extrêmement élevé. Il faut impérativement l'abaisser par tout moyen approprié (se reporter à la 1ère étape).",+CONCATENATE("Processus ",Z43," avec mise à disposition d'un APR ",AN43," et un niveau d'exposition ",J43)),IF(T43=2,+IF(AH43=TRUE,"ATTENTION INTERDIT, le niveau d'empoussièrement est extrêmement élevé. Il faut impérativement l'abaisser par tout moyen approprié (se reporter à la 1ère étape).",+CONCATENATE("Travail en zone ",Z43," avec mise à disposition d'un APR ",AN43," et un niveau d'exposition ",J43)),"")),""))),"ATTENTION INTERDIT, le niveau d'empoussièrement est extrêmement élevé. Il faut impérativement l'abaisser par tout moyen approprié (se reporter à la 1ère étape)"))</f>
        <v>Processus &lt;CSP avec mise à disposition d'un APR adapté et un niveau d'exposition inférieur à la VLEP 8h</v>
      </c>
      <c r="AT43" s="34"/>
      <c r="AU43" s="14"/>
      <c r="AY43" s="74">
        <f t="shared" si="1"/>
        <v>1</v>
      </c>
      <c r="AZ43" s="76">
        <f>+IF(OR(T43=1,T43=2),AD43,0)</f>
        <v>2</v>
      </c>
      <c r="BA43" s="77">
        <f>+IF(OR(T43=1,T43=2),2.5,0)</f>
        <v>2.5</v>
      </c>
      <c r="BB43" s="77">
        <f>+IF(AZ43="",0,AZ43)</f>
        <v>2</v>
      </c>
      <c r="BC43" s="77">
        <v>6</v>
      </c>
      <c r="BD43" s="78"/>
      <c r="BE43" s="75">
        <f t="shared" si="2"/>
        <v>1</v>
      </c>
      <c r="BF43" s="76">
        <f t="shared" ref="BF43:BF49" si="19">+IF(T43=1,BH43,"")</f>
        <v>0</v>
      </c>
      <c r="BG43" s="76">
        <f t="shared" ref="BG43:BG49" si="20">+BJ43</f>
        <v>0</v>
      </c>
      <c r="BH43" s="76">
        <f t="shared" ref="BH43:BH49" si="21">+IF(X43&gt;0,AF43/8,0)</f>
        <v>0</v>
      </c>
      <c r="BI43" s="76">
        <v>10</v>
      </c>
      <c r="BJ43" s="76">
        <f>+BH43</f>
        <v>0</v>
      </c>
      <c r="BL43" s="74">
        <f t="shared" ref="BL43:BL49" si="22">+AY43</f>
        <v>1</v>
      </c>
      <c r="BM43" s="76">
        <f>+L43</f>
        <v>2</v>
      </c>
      <c r="BN43" s="76">
        <f>+IF(OR(T43=5,T43=3),AD43,0)</f>
        <v>0</v>
      </c>
      <c r="BO43" s="76">
        <f>+AD43-BN43-AZ43</f>
        <v>0</v>
      </c>
      <c r="BP43" s="74">
        <v>2.5</v>
      </c>
    </row>
    <row r="44" spans="1:68" ht="33" customHeight="1" x14ac:dyDescent="0.2">
      <c r="A44" s="61"/>
      <c r="B44" s="17"/>
      <c r="C44" s="89">
        <v>2</v>
      </c>
      <c r="D44" s="154"/>
      <c r="E44" s="98"/>
      <c r="F44" s="97" t="b">
        <v>1</v>
      </c>
      <c r="G44" s="99" t="b">
        <f t="shared" ref="G44:G49" si="23">+IF(F44=TRUE,FALSE,TRUE)</f>
        <v>0</v>
      </c>
      <c r="H44" s="97">
        <v>3</v>
      </c>
      <c r="I44" s="100">
        <f t="shared" si="3"/>
        <v>2.0833333333333332E-2</v>
      </c>
      <c r="J44" s="101" t="str">
        <f t="shared" si="4"/>
        <v>-</v>
      </c>
      <c r="K44" s="102">
        <f>+IF(OR(AND(OR(T44=1,T44=2),L44&gt;2.5),K45=1),1,0)</f>
        <v>0</v>
      </c>
      <c r="L44" s="157">
        <f t="shared" ref="L44:L49" si="24">+IF(OR(T44=1,T44=2),AZ44+L43,0)</f>
        <v>0</v>
      </c>
      <c r="M44" s="155" t="s">
        <v>21</v>
      </c>
      <c r="N44" s="151"/>
      <c r="O44" s="105">
        <f t="shared" ref="O44:O49" si="25">+Q43</f>
        <v>0.41666666666666669</v>
      </c>
      <c r="P44" s="106" t="s">
        <v>13</v>
      </c>
      <c r="Q44" s="105">
        <f t="shared" si="6"/>
        <v>0.4375</v>
      </c>
      <c r="R44" s="101">
        <f t="shared" si="7"/>
        <v>0</v>
      </c>
      <c r="S44" s="101">
        <f t="shared" si="8"/>
        <v>0</v>
      </c>
      <c r="T44" s="107">
        <v>3</v>
      </c>
      <c r="U44" s="139"/>
      <c r="V44" s="108" t="b">
        <v>1</v>
      </c>
      <c r="W44" s="99" t="b">
        <f t="shared" si="9"/>
        <v>0</v>
      </c>
      <c r="X44" s="109">
        <v>0</v>
      </c>
      <c r="Y44" s="110"/>
      <c r="Z44" s="160" t="str">
        <f t="shared" ref="Z44:Z49" si="26">+IF(OR(AND(V44=TRUE,X44=5),X44&lt;5),"&lt;CSP",IF(OR(AND(V44=TRUE,X44=100),X44&lt;99.9999),"niv.1",IF(OR(AND(V44=TRUE,X44=6000),X44&lt;5999.9999),"niv.2",IF(OR(AND(V44=TRUE,X44=25000),X44&lt;24999.9999),"niv.3","non réalisable"))))</f>
        <v>&lt;CSP</v>
      </c>
      <c r="AA44" s="108">
        <v>1</v>
      </c>
      <c r="AB44" s="108">
        <f t="shared" ref="AB44:AB49" si="27">+IF(Z44="niv.1",1,+IF(Z44="niv.2",2,+IF(Z44="niv.3",3,0)))</f>
        <v>0</v>
      </c>
      <c r="AC44" s="111">
        <f t="shared" si="10"/>
        <v>1</v>
      </c>
      <c r="AD44" s="112">
        <f t="shared" si="11"/>
        <v>0.5</v>
      </c>
      <c r="AE44" s="112">
        <f t="shared" ref="AE44:AE51" si="28">+AD44*60</f>
        <v>30</v>
      </c>
      <c r="AF44" s="113">
        <f t="shared" ref="AF44:AF49" si="29">+IF(T44=5,0,IF(V44=TRUE,X44/2*AD44/AC44,X44/AC44*AD44))</f>
        <v>0</v>
      </c>
      <c r="AG44" s="113">
        <f t="shared" ref="AG44:AG49" si="30">+IF(T44=5,0,IF(V44=TRUE,X44/2/AC44,X44/AC44))</f>
        <v>0</v>
      </c>
      <c r="AH44" s="113" t="b">
        <f t="shared" ref="AH44:AH49" si="31">+IF(AG44&gt;5*10,TRUE,FALSE)</f>
        <v>0</v>
      </c>
      <c r="AI44" s="114">
        <f t="shared" si="12"/>
        <v>0</v>
      </c>
      <c r="AJ44" s="115">
        <f t="shared" ref="AJ44:AJ49" si="32">+IF(X44&gt;0,+IF(BJ44&gt;10,60*(BJ44-10)*AC44*8/X44,0),0)</f>
        <v>0</v>
      </c>
      <c r="AK44" s="115">
        <f t="shared" si="13"/>
        <v>0</v>
      </c>
      <c r="AL44" s="113" t="str">
        <f t="shared" si="14"/>
        <v/>
      </c>
      <c r="AM44" s="113">
        <f t="shared" si="15"/>
        <v>0</v>
      </c>
      <c r="AN44" s="116" t="str">
        <f t="shared" si="16"/>
        <v>adapté</v>
      </c>
      <c r="AO44" s="116"/>
      <c r="AP44" s="161">
        <v>20</v>
      </c>
      <c r="AQ44" s="117" t="str">
        <f t="shared" si="17"/>
        <v/>
      </c>
      <c r="AR44" s="174" t="str">
        <f>+IF(I44="fausse","",IF(AC44&gt;1,IF(AQ44&gt;AE44,"","attention à la durée en zone (courbe de Meyer)"),+IF(AP44&gt;32,"attention à la température","")))</f>
        <v/>
      </c>
      <c r="AS44" s="118" t="str">
        <f t="shared" ref="AS44:AS47" si="33">+IF(OR(X44&lt;0,ISTEXT(X44)),"Le niveau d'empoussièrement indiqué est erroné",IF(X44&lt;25000,+IF(AND(OR(T44=4,T44=6),X44&gt;4.999),"ATTENTION, le niveau d'empoussièrement hors zone dépasse les 5 F/L (CSP)",IF(AND(OR(T44=5,T44=3),X44&gt;4.999),"ATTENTION, la pause doit se faire dans un milieu non empoussièré",IF(OR(I44=0,I44&gt;0),IF(T44=1,+IF(AH44=TRUE,"ATTENTION INTERDIT, le niveau d'empoussièrement est extrêmement élevé. Il faut impérativement l'abaisser par tout moyen approprié (se reporter à la 1ère étape).",+CONCATENATE("Processus ",Z44," avec mise à disposition d'un APR ",AN44," et un niveau d'exposition cumulé ",J44)),IF(T44=2,+IF(AH44=TRUE,"ATTENTION INTERDIT, le niveau d'empoussièrement est extrêmement élevé. Il faut impérativement l'abaisser par tout moyen approprié (se reporter à la 1ère étape).",+CONCATENATE("Travail en zone ",Z44," avec mise à disposition d'un APR ",AN44," et un niveau d'exposition cumulé ",J44)),"")),""))),"ATTENTION INTERDIT, le niveau d'empoussièrement est extrêmement élevé. Il faut impérativement l'abaisser par tout moyen approprié (se reporter à la 1ère étape)"))</f>
        <v/>
      </c>
      <c r="AT44" s="34"/>
      <c r="AU44" s="14"/>
      <c r="AY44" s="74">
        <f t="shared" si="1"/>
        <v>2</v>
      </c>
      <c r="AZ44" s="76">
        <f t="shared" ref="AZ44:AZ49" si="34">+IF(OR(T44=1,T44=2),AD44,0)</f>
        <v>0</v>
      </c>
      <c r="BA44" s="77">
        <f t="shared" ref="BA44:BA49" si="35">+IF(OR(T44=1,T44=2),2.5,0)</f>
        <v>0</v>
      </c>
      <c r="BB44" s="77">
        <f>+IF(AZ44="",AZ43,AZ44+AZ43)</f>
        <v>2</v>
      </c>
      <c r="BC44" s="77">
        <v>6</v>
      </c>
      <c r="BD44" s="78"/>
      <c r="BE44" s="75">
        <f t="shared" si="2"/>
        <v>2</v>
      </c>
      <c r="BF44" s="76" t="str">
        <f t="shared" si="19"/>
        <v/>
      </c>
      <c r="BG44" s="76">
        <f t="shared" si="20"/>
        <v>0</v>
      </c>
      <c r="BH44" s="76">
        <f>+IF(X44&gt;0,AF44/8,0)</f>
        <v>0</v>
      </c>
      <c r="BI44" s="76">
        <v>10</v>
      </c>
      <c r="BJ44" s="76">
        <f t="shared" ref="BJ44:BJ49" si="36">+BJ43+BH44</f>
        <v>0</v>
      </c>
      <c r="BL44" s="74">
        <f t="shared" si="22"/>
        <v>2</v>
      </c>
      <c r="BM44" s="76">
        <f t="shared" ref="BM44:BM49" si="37">+L44</f>
        <v>0</v>
      </c>
      <c r="BN44" s="76">
        <f>+IF(OR(T44=5,T44=3),AD44,0)</f>
        <v>0.5</v>
      </c>
      <c r="BO44" s="76">
        <f t="shared" ref="BO44:BO49" si="38">+AD44-BN44-AZ44</f>
        <v>0</v>
      </c>
      <c r="BP44" s="74">
        <v>2.5</v>
      </c>
    </row>
    <row r="45" spans="1:68" ht="33" customHeight="1" x14ac:dyDescent="0.2">
      <c r="A45" s="61"/>
      <c r="B45" s="17"/>
      <c r="C45" s="89">
        <v>3</v>
      </c>
      <c r="D45" s="154"/>
      <c r="E45" s="98"/>
      <c r="F45" s="97" t="b">
        <v>1</v>
      </c>
      <c r="G45" s="99" t="b">
        <f t="shared" si="23"/>
        <v>0</v>
      </c>
      <c r="H45" s="97">
        <v>9</v>
      </c>
      <c r="I45" s="100">
        <f t="shared" si="3"/>
        <v>8.3333333333333329E-2</v>
      </c>
      <c r="J45" s="101" t="str">
        <f t="shared" si="4"/>
        <v>inférieur à la VLEP 8h</v>
      </c>
      <c r="K45" s="102">
        <f t="shared" ref="K45:K48" si="39">+IF(OR(AND(OR(T45=1,T45=2),L45&gt;2.5),K46=1),1,0)</f>
        <v>0</v>
      </c>
      <c r="L45" s="157">
        <f t="shared" si="24"/>
        <v>2</v>
      </c>
      <c r="M45" s="155" t="s">
        <v>21</v>
      </c>
      <c r="N45" s="151"/>
      <c r="O45" s="105">
        <f t="shared" si="25"/>
        <v>0.4375</v>
      </c>
      <c r="P45" s="106" t="s">
        <v>13</v>
      </c>
      <c r="Q45" s="105">
        <f t="shared" si="6"/>
        <v>0.52083333333333337</v>
      </c>
      <c r="R45" s="101">
        <f t="shared" si="7"/>
        <v>8.3333333333333329E-2</v>
      </c>
      <c r="S45" s="101">
        <f t="shared" si="8"/>
        <v>0</v>
      </c>
      <c r="T45" s="107">
        <v>2</v>
      </c>
      <c r="U45" s="139"/>
      <c r="V45" s="108" t="b">
        <v>0</v>
      </c>
      <c r="W45" s="99" t="b">
        <f>+IF(V45=TRUE,FALSE,TRUE)</f>
        <v>1</v>
      </c>
      <c r="X45" s="109">
        <v>0</v>
      </c>
      <c r="Y45" s="110"/>
      <c r="Z45" s="160" t="str">
        <f t="shared" si="26"/>
        <v>&lt;CSP</v>
      </c>
      <c r="AA45" s="108">
        <v>7</v>
      </c>
      <c r="AB45" s="108">
        <f t="shared" si="27"/>
        <v>0</v>
      </c>
      <c r="AC45" s="111">
        <f t="shared" si="10"/>
        <v>60</v>
      </c>
      <c r="AD45" s="112">
        <f t="shared" si="11"/>
        <v>2</v>
      </c>
      <c r="AE45" s="112">
        <f t="shared" si="28"/>
        <v>120</v>
      </c>
      <c r="AF45" s="113">
        <f t="shared" si="29"/>
        <v>0</v>
      </c>
      <c r="AG45" s="113">
        <f t="shared" si="30"/>
        <v>0</v>
      </c>
      <c r="AH45" s="113" t="b">
        <f t="shared" si="31"/>
        <v>0</v>
      </c>
      <c r="AI45" s="114">
        <f t="shared" si="12"/>
        <v>0</v>
      </c>
      <c r="AJ45" s="115">
        <f t="shared" si="32"/>
        <v>0</v>
      </c>
      <c r="AK45" s="115">
        <f>+IF(AJ45&gt;0,AD45*60-AJ45,0)</f>
        <v>0</v>
      </c>
      <c r="AL45" s="113" t="str">
        <f t="shared" si="14"/>
        <v/>
      </c>
      <c r="AM45" s="113">
        <f t="shared" si="15"/>
        <v>0</v>
      </c>
      <c r="AN45" s="116" t="str">
        <f t="shared" si="16"/>
        <v>adapté</v>
      </c>
      <c r="AO45" s="116"/>
      <c r="AP45" s="161">
        <v>20</v>
      </c>
      <c r="AQ45" s="117">
        <f t="shared" si="17"/>
        <v>156.779</v>
      </c>
      <c r="AR45" s="174" t="str">
        <f t="shared" si="18"/>
        <v/>
      </c>
      <c r="AS45" s="118" t="str">
        <f t="shared" si="33"/>
        <v>Travail en zone &lt;CSP avec mise à disposition d'un APR adapté et un niveau d'exposition cumulé inférieur à la VLEP 8h</v>
      </c>
      <c r="AT45" s="34"/>
      <c r="AU45" s="14"/>
      <c r="AY45" s="74">
        <f t="shared" si="1"/>
        <v>3</v>
      </c>
      <c r="AZ45" s="76">
        <f t="shared" si="34"/>
        <v>2</v>
      </c>
      <c r="BA45" s="77">
        <f t="shared" si="35"/>
        <v>2.5</v>
      </c>
      <c r="BB45" s="77">
        <f>+IF(AZ45="",BB44,AZ45+BB44)</f>
        <v>4</v>
      </c>
      <c r="BC45" s="77">
        <v>6</v>
      </c>
      <c r="BD45" s="78"/>
      <c r="BE45" s="75">
        <f t="shared" si="2"/>
        <v>3</v>
      </c>
      <c r="BF45" s="76" t="str">
        <f t="shared" si="19"/>
        <v/>
      </c>
      <c r="BG45" s="76">
        <f t="shared" si="20"/>
        <v>0</v>
      </c>
      <c r="BH45" s="76">
        <f t="shared" si="21"/>
        <v>0</v>
      </c>
      <c r="BI45" s="76">
        <v>10</v>
      </c>
      <c r="BJ45" s="76">
        <f t="shared" si="36"/>
        <v>0</v>
      </c>
      <c r="BL45" s="74">
        <f t="shared" si="22"/>
        <v>3</v>
      </c>
      <c r="BM45" s="76">
        <f t="shared" si="37"/>
        <v>2</v>
      </c>
      <c r="BN45" s="76">
        <f t="shared" ref="BN45:BN49" si="40">+IF(OR(T45=5,T45=3),AD45,0)</f>
        <v>0</v>
      </c>
      <c r="BO45" s="76">
        <f t="shared" si="38"/>
        <v>0</v>
      </c>
      <c r="BP45" s="74">
        <v>2.5</v>
      </c>
    </row>
    <row r="46" spans="1:68" ht="33" customHeight="1" x14ac:dyDescent="0.2">
      <c r="A46" s="61"/>
      <c r="B46" s="17"/>
      <c r="C46" s="89">
        <v>4</v>
      </c>
      <c r="D46" s="154"/>
      <c r="E46" s="98"/>
      <c r="F46" s="97" t="b">
        <v>1</v>
      </c>
      <c r="G46" s="99" t="b">
        <f t="shared" si="23"/>
        <v>0</v>
      </c>
      <c r="H46" s="97">
        <v>9</v>
      </c>
      <c r="I46" s="100">
        <f t="shared" si="3"/>
        <v>8.3333333333333329E-2</v>
      </c>
      <c r="J46" s="101" t="str">
        <f t="shared" si="4"/>
        <v>-</v>
      </c>
      <c r="K46" s="102">
        <f t="shared" si="39"/>
        <v>0</v>
      </c>
      <c r="L46" s="157">
        <f t="shared" si="24"/>
        <v>0</v>
      </c>
      <c r="M46" s="155" t="s">
        <v>21</v>
      </c>
      <c r="N46" s="151"/>
      <c r="O46" s="105">
        <f t="shared" si="25"/>
        <v>0.52083333333333337</v>
      </c>
      <c r="P46" s="106" t="s">
        <v>13</v>
      </c>
      <c r="Q46" s="105">
        <f t="shared" si="6"/>
        <v>0.60416666666666674</v>
      </c>
      <c r="R46" s="101">
        <f t="shared" si="7"/>
        <v>0</v>
      </c>
      <c r="S46" s="101">
        <f t="shared" si="8"/>
        <v>8.3333333333333329E-2</v>
      </c>
      <c r="T46" s="107">
        <v>5</v>
      </c>
      <c r="U46" s="139"/>
      <c r="V46" s="108" t="b">
        <v>0</v>
      </c>
      <c r="W46" s="99" t="b">
        <f t="shared" si="9"/>
        <v>1</v>
      </c>
      <c r="X46" s="109">
        <v>0</v>
      </c>
      <c r="Y46" s="110"/>
      <c r="Z46" s="160" t="str">
        <f t="shared" si="26"/>
        <v>&lt;CSP</v>
      </c>
      <c r="AA46" s="108">
        <v>1</v>
      </c>
      <c r="AB46" s="108">
        <f t="shared" si="27"/>
        <v>0</v>
      </c>
      <c r="AC46" s="111">
        <f t="shared" si="10"/>
        <v>1</v>
      </c>
      <c r="AD46" s="112">
        <f t="shared" si="11"/>
        <v>2</v>
      </c>
      <c r="AE46" s="112">
        <f t="shared" si="28"/>
        <v>120</v>
      </c>
      <c r="AF46" s="113">
        <f t="shared" si="29"/>
        <v>0</v>
      </c>
      <c r="AG46" s="113">
        <f t="shared" si="30"/>
        <v>0</v>
      </c>
      <c r="AH46" s="113" t="b">
        <f t="shared" si="31"/>
        <v>0</v>
      </c>
      <c r="AI46" s="114">
        <f t="shared" si="12"/>
        <v>0</v>
      </c>
      <c r="AJ46" s="115">
        <f t="shared" si="32"/>
        <v>0</v>
      </c>
      <c r="AK46" s="115">
        <f t="shared" ref="AK46:AK49" si="41">+IF(AJ46&gt;0,AD46*60-AJ46,0)</f>
        <v>0</v>
      </c>
      <c r="AL46" s="113" t="str">
        <f t="shared" si="14"/>
        <v/>
      </c>
      <c r="AM46" s="113">
        <f t="shared" si="15"/>
        <v>0</v>
      </c>
      <c r="AN46" s="116" t="str">
        <f t="shared" si="16"/>
        <v>adapté</v>
      </c>
      <c r="AO46" s="116"/>
      <c r="AP46" s="161">
        <v>20</v>
      </c>
      <c r="AQ46" s="117" t="str">
        <f t="shared" si="17"/>
        <v/>
      </c>
      <c r="AR46" s="174" t="str">
        <f t="shared" si="18"/>
        <v/>
      </c>
      <c r="AS46" s="118" t="str">
        <f t="shared" si="33"/>
        <v/>
      </c>
      <c r="AT46" s="34"/>
      <c r="AU46" s="14"/>
      <c r="AY46" s="74">
        <f t="shared" si="1"/>
        <v>4</v>
      </c>
      <c r="AZ46" s="76">
        <f t="shared" si="34"/>
        <v>0</v>
      </c>
      <c r="BA46" s="77">
        <f t="shared" si="35"/>
        <v>0</v>
      </c>
      <c r="BB46" s="77">
        <f t="shared" ref="BB46:BB49" si="42">+IF(AZ46="",BB45,AZ46+BB45)</f>
        <v>4</v>
      </c>
      <c r="BC46" s="77">
        <v>6</v>
      </c>
      <c r="BD46" s="78"/>
      <c r="BE46" s="75">
        <f t="shared" si="2"/>
        <v>4</v>
      </c>
      <c r="BF46" s="76" t="str">
        <f t="shared" si="19"/>
        <v/>
      </c>
      <c r="BG46" s="76">
        <f t="shared" si="20"/>
        <v>0</v>
      </c>
      <c r="BH46" s="76">
        <f t="shared" si="21"/>
        <v>0</v>
      </c>
      <c r="BI46" s="76">
        <v>10</v>
      </c>
      <c r="BJ46" s="76">
        <f t="shared" si="36"/>
        <v>0</v>
      </c>
      <c r="BL46" s="74">
        <f t="shared" si="22"/>
        <v>4</v>
      </c>
      <c r="BM46" s="76">
        <f t="shared" si="37"/>
        <v>0</v>
      </c>
      <c r="BN46" s="76">
        <f t="shared" si="40"/>
        <v>2</v>
      </c>
      <c r="BO46" s="76">
        <f t="shared" si="38"/>
        <v>0</v>
      </c>
      <c r="BP46" s="74">
        <v>2.5</v>
      </c>
    </row>
    <row r="47" spans="1:68" ht="33" customHeight="1" x14ac:dyDescent="0.2">
      <c r="A47" s="61"/>
      <c r="B47" s="17"/>
      <c r="C47" s="89">
        <v>5</v>
      </c>
      <c r="D47" s="154"/>
      <c r="E47" s="98"/>
      <c r="F47" s="97" t="b">
        <v>1</v>
      </c>
      <c r="G47" s="99" t="b">
        <f t="shared" si="23"/>
        <v>0</v>
      </c>
      <c r="H47" s="97">
        <v>9</v>
      </c>
      <c r="I47" s="100">
        <f t="shared" si="3"/>
        <v>8.3333333333333329E-2</v>
      </c>
      <c r="J47" s="101" t="str">
        <f t="shared" si="4"/>
        <v>inférieur à la VLEP 8h</v>
      </c>
      <c r="K47" s="102">
        <f t="shared" si="39"/>
        <v>0</v>
      </c>
      <c r="L47" s="157">
        <f t="shared" si="24"/>
        <v>2</v>
      </c>
      <c r="M47" s="155" t="s">
        <v>21</v>
      </c>
      <c r="N47" s="151"/>
      <c r="O47" s="105">
        <f t="shared" si="25"/>
        <v>0.60416666666666674</v>
      </c>
      <c r="P47" s="106" t="s">
        <v>13</v>
      </c>
      <c r="Q47" s="105">
        <f t="shared" si="6"/>
        <v>0.68750000000000011</v>
      </c>
      <c r="R47" s="101">
        <f t="shared" si="7"/>
        <v>8.3333333333333329E-2</v>
      </c>
      <c r="S47" s="101">
        <f t="shared" si="8"/>
        <v>0</v>
      </c>
      <c r="T47" s="107">
        <v>1</v>
      </c>
      <c r="U47" s="139"/>
      <c r="V47" s="108" t="b">
        <v>0</v>
      </c>
      <c r="W47" s="99" t="b">
        <f t="shared" si="9"/>
        <v>1</v>
      </c>
      <c r="X47" s="109">
        <v>0</v>
      </c>
      <c r="Y47" s="110"/>
      <c r="Z47" s="160" t="str">
        <f t="shared" si="26"/>
        <v>&lt;CSP</v>
      </c>
      <c r="AA47" s="108">
        <v>7</v>
      </c>
      <c r="AB47" s="108">
        <f t="shared" si="27"/>
        <v>0</v>
      </c>
      <c r="AC47" s="111">
        <f t="shared" si="10"/>
        <v>60</v>
      </c>
      <c r="AD47" s="112">
        <f t="shared" si="11"/>
        <v>2</v>
      </c>
      <c r="AE47" s="112">
        <f t="shared" si="28"/>
        <v>120</v>
      </c>
      <c r="AF47" s="113">
        <f t="shared" si="29"/>
        <v>0</v>
      </c>
      <c r="AG47" s="113">
        <f t="shared" si="30"/>
        <v>0</v>
      </c>
      <c r="AH47" s="113" t="b">
        <f t="shared" si="31"/>
        <v>0</v>
      </c>
      <c r="AI47" s="114">
        <f t="shared" si="12"/>
        <v>0</v>
      </c>
      <c r="AJ47" s="115">
        <f t="shared" si="32"/>
        <v>0</v>
      </c>
      <c r="AK47" s="115">
        <f t="shared" si="41"/>
        <v>0</v>
      </c>
      <c r="AL47" s="113" t="str">
        <f t="shared" si="14"/>
        <v/>
      </c>
      <c r="AM47" s="113">
        <f t="shared" si="15"/>
        <v>0</v>
      </c>
      <c r="AN47" s="116" t="str">
        <f t="shared" si="16"/>
        <v>adapté</v>
      </c>
      <c r="AO47" s="116"/>
      <c r="AP47" s="161">
        <v>20</v>
      </c>
      <c r="AQ47" s="117">
        <f t="shared" si="17"/>
        <v>156.779</v>
      </c>
      <c r="AR47" s="174" t="str">
        <f t="shared" si="18"/>
        <v/>
      </c>
      <c r="AS47" s="118" t="str">
        <f t="shared" si="33"/>
        <v>Processus &lt;CSP avec mise à disposition d'un APR adapté et un niveau d'exposition cumulé inférieur à la VLEP 8h</v>
      </c>
      <c r="AT47" s="34"/>
      <c r="AU47" s="14"/>
      <c r="AY47" s="74">
        <f t="shared" si="1"/>
        <v>5</v>
      </c>
      <c r="AZ47" s="76">
        <f t="shared" si="34"/>
        <v>2</v>
      </c>
      <c r="BA47" s="77">
        <f t="shared" si="35"/>
        <v>2.5</v>
      </c>
      <c r="BB47" s="77">
        <f t="shared" si="42"/>
        <v>6</v>
      </c>
      <c r="BC47" s="77">
        <v>6</v>
      </c>
      <c r="BD47" s="78"/>
      <c r="BE47" s="75">
        <f t="shared" si="2"/>
        <v>5</v>
      </c>
      <c r="BF47" s="76">
        <f t="shared" si="19"/>
        <v>0</v>
      </c>
      <c r="BG47" s="76">
        <f t="shared" si="20"/>
        <v>0</v>
      </c>
      <c r="BH47" s="76">
        <f t="shared" si="21"/>
        <v>0</v>
      </c>
      <c r="BI47" s="76">
        <v>10</v>
      </c>
      <c r="BJ47" s="76">
        <f t="shared" si="36"/>
        <v>0</v>
      </c>
      <c r="BL47" s="74">
        <f t="shared" si="22"/>
        <v>5</v>
      </c>
      <c r="BM47" s="76">
        <f t="shared" si="37"/>
        <v>2</v>
      </c>
      <c r="BN47" s="76">
        <f t="shared" si="40"/>
        <v>0</v>
      </c>
      <c r="BO47" s="76">
        <f t="shared" si="38"/>
        <v>0</v>
      </c>
      <c r="BP47" s="74">
        <v>2.5</v>
      </c>
    </row>
    <row r="48" spans="1:68" ht="33" customHeight="1" x14ac:dyDescent="0.2">
      <c r="A48" s="61"/>
      <c r="B48" s="17"/>
      <c r="C48" s="89">
        <v>6</v>
      </c>
      <c r="D48" s="154"/>
      <c r="E48" s="98"/>
      <c r="F48" s="97" t="b">
        <v>1</v>
      </c>
      <c r="G48" s="99" t="b">
        <f t="shared" si="23"/>
        <v>0</v>
      </c>
      <c r="H48" s="97">
        <v>3</v>
      </c>
      <c r="I48" s="100">
        <f t="shared" si="3"/>
        <v>2.0833333333333332E-2</v>
      </c>
      <c r="J48" s="101" t="str">
        <f t="shared" si="4"/>
        <v>-</v>
      </c>
      <c r="K48" s="102">
        <f t="shared" si="39"/>
        <v>0</v>
      </c>
      <c r="L48" s="157">
        <f t="shared" si="24"/>
        <v>0</v>
      </c>
      <c r="M48" s="155" t="s">
        <v>21</v>
      </c>
      <c r="N48" s="151"/>
      <c r="O48" s="105">
        <f t="shared" si="25"/>
        <v>0.68750000000000011</v>
      </c>
      <c r="P48" s="106" t="s">
        <v>13</v>
      </c>
      <c r="Q48" s="105">
        <f t="shared" si="6"/>
        <v>0.70833333333333348</v>
      </c>
      <c r="R48" s="101">
        <f t="shared" si="7"/>
        <v>0</v>
      </c>
      <c r="S48" s="101">
        <f t="shared" si="8"/>
        <v>0</v>
      </c>
      <c r="T48" s="107">
        <v>3</v>
      </c>
      <c r="U48" s="139"/>
      <c r="V48" s="108" t="b">
        <v>1</v>
      </c>
      <c r="W48" s="99" t="b">
        <f t="shared" si="9"/>
        <v>0</v>
      </c>
      <c r="X48" s="109">
        <v>0</v>
      </c>
      <c r="Y48" s="110"/>
      <c r="Z48" s="160" t="str">
        <f t="shared" si="26"/>
        <v>&lt;CSP</v>
      </c>
      <c r="AA48" s="108">
        <v>1</v>
      </c>
      <c r="AB48" s="108">
        <f t="shared" si="27"/>
        <v>0</v>
      </c>
      <c r="AC48" s="111">
        <f t="shared" si="10"/>
        <v>1</v>
      </c>
      <c r="AD48" s="112">
        <f t="shared" si="11"/>
        <v>0.5</v>
      </c>
      <c r="AE48" s="112">
        <f t="shared" si="28"/>
        <v>30</v>
      </c>
      <c r="AF48" s="113">
        <f t="shared" si="29"/>
        <v>0</v>
      </c>
      <c r="AG48" s="113">
        <f t="shared" si="30"/>
        <v>0</v>
      </c>
      <c r="AH48" s="113" t="b">
        <f t="shared" si="31"/>
        <v>0</v>
      </c>
      <c r="AI48" s="114">
        <f t="shared" si="12"/>
        <v>0</v>
      </c>
      <c r="AJ48" s="115">
        <f t="shared" si="32"/>
        <v>0</v>
      </c>
      <c r="AK48" s="115">
        <f t="shared" si="41"/>
        <v>0</v>
      </c>
      <c r="AL48" s="113" t="str">
        <f t="shared" si="14"/>
        <v/>
      </c>
      <c r="AM48" s="113">
        <f t="shared" si="15"/>
        <v>0</v>
      </c>
      <c r="AN48" s="116" t="str">
        <f t="shared" si="16"/>
        <v>adapté</v>
      </c>
      <c r="AO48" s="116"/>
      <c r="AP48" s="161">
        <v>20</v>
      </c>
      <c r="AQ48" s="117" t="str">
        <f t="shared" si="17"/>
        <v/>
      </c>
      <c r="AR48" s="174" t="str">
        <f t="shared" si="18"/>
        <v/>
      </c>
      <c r="AS48" s="118" t="str">
        <f>+IF(OR(X48&lt;0,ISTEXT(X48)),"Le niveau d'empoussièrement indiqué est erroné",IF(X48&lt;25000,+IF(AND(OR(T48=4,T48=6),X48&gt;4.999),"ATTENTION, le niveau d'empoussièrement hors zone dépasse les 5 F/L (CSP)",IF(AND(OR(T48=5,T48=3),X48&gt;4.999),"ATTENTION, la pause doit se faire dans un milieu non empoussièré",IF(OR(I48=0,I48&gt;0),IF(T48=1,+IF(AH48=TRUE,"ATTENTION INTERDIT, le niveau d'empoussièrement est extrêmement élevé. Il faut impérativement l'abaisser par tout moyen approprié (se reporter à la 1ère étape).",+CONCATENATE("Processus ",Z48," avec mise à disposition d'un APR ",AN48," et un niveau d'exposition cumulé ",J48)),IF(T48=2,+IF(AH48=TRUE,"ATTENTION INTERDIT, le niveau d'empoussièrement est extrêmement élevé. Il faut impérativement l'abaisser par tout moyen approprié (se reporter à la 1ère étape).",+CONCATENATE("Travail en zone ",Z48," avec mise à disposition d'un APR ",AN48," et un niveau d'exposition cumulé ",J48)),"")),""))),"ATTENTION INTERDIT, le niveau d'empoussièrement est extrêmement élevé. Il faut impérativement l'abaisser par tout moyen approprié (se reporter à la 1ère étape)"))</f>
        <v/>
      </c>
      <c r="AT48" s="34"/>
      <c r="AU48" s="14"/>
      <c r="AY48" s="74">
        <f t="shared" si="1"/>
        <v>6</v>
      </c>
      <c r="AZ48" s="76">
        <f t="shared" si="34"/>
        <v>0</v>
      </c>
      <c r="BA48" s="77">
        <f t="shared" si="35"/>
        <v>0</v>
      </c>
      <c r="BB48" s="77">
        <f t="shared" si="42"/>
        <v>6</v>
      </c>
      <c r="BC48" s="77">
        <v>6</v>
      </c>
      <c r="BD48" s="78"/>
      <c r="BE48" s="75">
        <f t="shared" si="2"/>
        <v>6</v>
      </c>
      <c r="BF48" s="76" t="str">
        <f t="shared" si="19"/>
        <v/>
      </c>
      <c r="BG48" s="76">
        <f t="shared" si="20"/>
        <v>0</v>
      </c>
      <c r="BH48" s="76">
        <f t="shared" si="21"/>
        <v>0</v>
      </c>
      <c r="BI48" s="76">
        <v>10</v>
      </c>
      <c r="BJ48" s="76">
        <f t="shared" si="36"/>
        <v>0</v>
      </c>
      <c r="BL48" s="74">
        <f t="shared" si="22"/>
        <v>6</v>
      </c>
      <c r="BM48" s="76">
        <f t="shared" si="37"/>
        <v>0</v>
      </c>
      <c r="BN48" s="76">
        <f t="shared" si="40"/>
        <v>0.5</v>
      </c>
      <c r="BO48" s="76">
        <f t="shared" si="38"/>
        <v>0</v>
      </c>
      <c r="BP48" s="74">
        <v>2.5</v>
      </c>
    </row>
    <row r="49" spans="1:68" ht="34.5" customHeight="1" x14ac:dyDescent="0.2">
      <c r="A49" s="61"/>
      <c r="B49" s="17"/>
      <c r="C49" s="89">
        <v>7</v>
      </c>
      <c r="D49" s="154"/>
      <c r="E49" s="98"/>
      <c r="F49" s="97" t="b">
        <v>1</v>
      </c>
      <c r="G49" s="99" t="b">
        <f t="shared" si="23"/>
        <v>0</v>
      </c>
      <c r="H49" s="97">
        <v>3</v>
      </c>
      <c r="I49" s="100">
        <f t="shared" si="3"/>
        <v>2.0833333333333332E-2</v>
      </c>
      <c r="J49" s="101" t="str">
        <f t="shared" ref="J49" si="43">+IF(OR(T49=1,T49=2),+IF(OR(AI49&gt;1,AK49&gt;0),+CONCATENATE("supérieur à la VLEP 8h, il faut diminuer le niveau d'empoussièrement et/ou la durée du processus (se reporter à la 1ère étape)"),+IF(AK49=0,+IF(AD49&lt;2.501,"inférieur à la VLEP 8h","inférieur à la VLEP 8h"),"qui dépasse la VLEP 8h")),"-")</f>
        <v>-</v>
      </c>
      <c r="K49" s="102">
        <f>+IF(AND(OR(T49=1,T49=2),L49&gt;2.5),1,0)</f>
        <v>0</v>
      </c>
      <c r="L49" s="157">
        <f t="shared" si="24"/>
        <v>0</v>
      </c>
      <c r="M49" s="155" t="s">
        <v>21</v>
      </c>
      <c r="N49" s="151"/>
      <c r="O49" s="105">
        <f t="shared" si="25"/>
        <v>0.70833333333333348</v>
      </c>
      <c r="P49" s="119" t="s">
        <v>13</v>
      </c>
      <c r="Q49" s="105">
        <f t="shared" si="6"/>
        <v>0.72916666666666685</v>
      </c>
      <c r="R49" s="101">
        <f t="shared" si="7"/>
        <v>0</v>
      </c>
      <c r="S49" s="101">
        <f t="shared" si="8"/>
        <v>0</v>
      </c>
      <c r="T49" s="107">
        <v>4</v>
      </c>
      <c r="U49" s="139"/>
      <c r="V49" s="108" t="b">
        <v>1</v>
      </c>
      <c r="W49" s="99" t="b">
        <f t="shared" si="9"/>
        <v>0</v>
      </c>
      <c r="X49" s="109">
        <v>0</v>
      </c>
      <c r="Y49" s="110"/>
      <c r="Z49" s="160" t="str">
        <f t="shared" si="26"/>
        <v>&lt;CSP</v>
      </c>
      <c r="AA49" s="108">
        <v>1</v>
      </c>
      <c r="AB49" s="108">
        <f t="shared" si="27"/>
        <v>0</v>
      </c>
      <c r="AC49" s="111">
        <f t="shared" si="10"/>
        <v>1</v>
      </c>
      <c r="AD49" s="112">
        <f t="shared" si="11"/>
        <v>0.5</v>
      </c>
      <c r="AE49" s="112">
        <f t="shared" si="28"/>
        <v>30</v>
      </c>
      <c r="AF49" s="113">
        <f t="shared" si="29"/>
        <v>0</v>
      </c>
      <c r="AG49" s="113">
        <f t="shared" si="30"/>
        <v>0</v>
      </c>
      <c r="AH49" s="113" t="b">
        <f t="shared" si="31"/>
        <v>0</v>
      </c>
      <c r="AI49" s="114">
        <f t="shared" si="12"/>
        <v>0</v>
      </c>
      <c r="AJ49" s="115">
        <f t="shared" si="32"/>
        <v>0</v>
      </c>
      <c r="AK49" s="115">
        <f t="shared" si="41"/>
        <v>0</v>
      </c>
      <c r="AL49" s="113" t="str">
        <f t="shared" si="14"/>
        <v/>
      </c>
      <c r="AM49" s="113">
        <f t="shared" si="15"/>
        <v>0</v>
      </c>
      <c r="AN49" s="116" t="str">
        <f t="shared" si="16"/>
        <v>adapté</v>
      </c>
      <c r="AO49" s="116"/>
      <c r="AP49" s="161">
        <v>20</v>
      </c>
      <c r="AQ49" s="117" t="str">
        <f t="shared" si="17"/>
        <v/>
      </c>
      <c r="AR49" s="174" t="str">
        <f t="shared" si="18"/>
        <v/>
      </c>
      <c r="AS49" s="118" t="str">
        <f>+IF(OR(X49&lt;0,ISTEXT(X49)),"Le niveau d'empoussièrement indiqué est erroné",IF(X49&lt;25000,+IF(AND(OR(T49=4,T49=6),X49&gt;4.999),"ATTENTION, le niveau d'empoussièrement hors zone dépasse les 5 F/L (CSP)",IF(AND(OR(T49=5,T49=3),X49&gt;4.999),"ATTENTION, la pause doit se faire dans un milieu non empoussièré",IF(OR(I49=0,I49&gt;0),IF(T49=1,+IF(AH49=TRUE,"ATTENTION INTERDIT, le niveau d'empoussièrement est extrêmement élevé. Il faut impérativement l'abaisser par tout moyen approprié (se reporter à la 1ère étape).",+CONCATENATE("Processus ",Z49," avec mise à disposition d'un APR ",AN49," et un niveau d'exposition cumulé ",J49)),IF(T49=2,+IF(AH49=TRUE,"ATTENTION INTERDIT, le niveau d'empoussièrement est extrêmement élevé. Il faut impérativement l'abaisser par tout moyen approprié (se reporter à la 1ère étape).",+CONCATENATE("Travail en zone ",Z49," avec mise à disposition d'un APR ",AN49," et un niveau d'exposition cumulé ",J49)),"")),""))),"ATTENTION INTERDIT, le niveau d'empoussièrement est extrêmement élevé. Il faut impérativement l'abaisser par tout moyen approprié (se reporter à la 1ère étape)"))</f>
        <v/>
      </c>
      <c r="AT49" s="34"/>
      <c r="AU49" s="14"/>
      <c r="AY49" s="74">
        <f t="shared" si="1"/>
        <v>7</v>
      </c>
      <c r="AZ49" s="76">
        <f t="shared" si="34"/>
        <v>0</v>
      </c>
      <c r="BA49" s="77">
        <f t="shared" si="35"/>
        <v>0</v>
      </c>
      <c r="BB49" s="77">
        <f t="shared" si="42"/>
        <v>6</v>
      </c>
      <c r="BC49" s="77">
        <v>6</v>
      </c>
      <c r="BD49" s="78"/>
      <c r="BE49" s="75">
        <f t="shared" si="2"/>
        <v>7</v>
      </c>
      <c r="BF49" s="76" t="str">
        <f t="shared" si="19"/>
        <v/>
      </c>
      <c r="BG49" s="76">
        <f t="shared" si="20"/>
        <v>0</v>
      </c>
      <c r="BH49" s="76">
        <f t="shared" si="21"/>
        <v>0</v>
      </c>
      <c r="BI49" s="76">
        <v>10</v>
      </c>
      <c r="BJ49" s="76">
        <f t="shared" si="36"/>
        <v>0</v>
      </c>
      <c r="BL49" s="74">
        <f t="shared" si="22"/>
        <v>7</v>
      </c>
      <c r="BM49" s="76">
        <f t="shared" si="37"/>
        <v>0</v>
      </c>
      <c r="BN49" s="76">
        <f t="shared" si="40"/>
        <v>0</v>
      </c>
      <c r="BO49" s="76">
        <f t="shared" si="38"/>
        <v>0.5</v>
      </c>
      <c r="BP49" s="74">
        <v>2.5</v>
      </c>
    </row>
    <row r="50" spans="1:68" ht="35.25" customHeight="1" x14ac:dyDescent="0.2">
      <c r="A50" s="61"/>
      <c r="B50" s="17"/>
      <c r="C50" s="120"/>
      <c r="D50" s="191" t="s">
        <v>45</v>
      </c>
      <c r="E50" s="192"/>
      <c r="F50" s="103"/>
      <c r="G50" s="103"/>
      <c r="H50" s="103"/>
      <c r="I50" s="121">
        <f>+SUM(I43:I49)-SUM(S43:S49)</f>
        <v>0.31249999999999994</v>
      </c>
      <c r="J50" s="120"/>
      <c r="K50" s="122" t="str">
        <f>+IF(I50*24&gt;10,1,"")</f>
        <v/>
      </c>
      <c r="L50" s="158">
        <f>+MAX(L43:L49)/24</f>
        <v>8.3333333333333329E-2</v>
      </c>
      <c r="M50" s="123" t="str">
        <f>+IF(SUM(K43:K49)&gt;0,"a minima, une des vacations a une durée cumulée qui dépasse les 2h30 maximales imposées par la réglementation","")</f>
        <v/>
      </c>
      <c r="N50" s="124"/>
      <c r="O50" s="125"/>
      <c r="P50" s="125"/>
      <c r="Q50" s="125"/>
      <c r="R50" s="126"/>
      <c r="S50" s="126"/>
      <c r="T50" s="126"/>
      <c r="U50" s="127"/>
      <c r="V50" s="127"/>
      <c r="W50" s="127"/>
      <c r="X50" s="127"/>
      <c r="Y50" s="127"/>
      <c r="Z50" s="127"/>
      <c r="AA50" s="127"/>
      <c r="AB50" s="127"/>
      <c r="AC50" s="127"/>
      <c r="AD50" s="127">
        <f t="shared" si="11"/>
        <v>7.4999999999999982</v>
      </c>
      <c r="AE50" s="127">
        <f t="shared" si="28"/>
        <v>449.99999999999989</v>
      </c>
      <c r="AF50" s="127"/>
      <c r="AG50" s="127"/>
      <c r="AH50" s="127"/>
      <c r="AI50" s="127"/>
      <c r="AJ50" s="127"/>
      <c r="AK50" s="127"/>
      <c r="AL50" s="127"/>
      <c r="AM50" s="127"/>
      <c r="AN50" s="127"/>
      <c r="AO50" s="127"/>
      <c r="AP50" s="127"/>
      <c r="AQ50" s="127"/>
      <c r="AR50" s="127"/>
      <c r="AS50" s="162"/>
      <c r="AT50" s="34"/>
      <c r="AU50" s="14"/>
    </row>
    <row r="51" spans="1:68" ht="35.25" customHeight="1" x14ac:dyDescent="0.2">
      <c r="A51" s="61"/>
      <c r="B51" s="17"/>
      <c r="C51" s="237" t="s">
        <v>83</v>
      </c>
      <c r="D51" s="238"/>
      <c r="E51" s="238"/>
      <c r="F51" s="238"/>
      <c r="G51" s="238"/>
      <c r="H51" s="238"/>
      <c r="I51" s="238"/>
      <c r="J51" s="238"/>
      <c r="K51" s="238"/>
      <c r="L51" s="238"/>
      <c r="M51" s="238"/>
      <c r="N51" s="238"/>
      <c r="O51" s="238"/>
      <c r="P51" s="238"/>
      <c r="Q51" s="238"/>
      <c r="R51" s="40"/>
      <c r="S51" s="40"/>
      <c r="T51" s="40"/>
      <c r="U51" s="40"/>
      <c r="V51" s="40"/>
      <c r="W51" s="40"/>
      <c r="X51" s="40"/>
      <c r="Y51" s="40"/>
      <c r="Z51" s="40"/>
      <c r="AA51" s="40"/>
      <c r="AB51" s="40"/>
      <c r="AC51" s="40"/>
      <c r="AD51" s="40">
        <f t="shared" si="11"/>
        <v>0</v>
      </c>
      <c r="AE51" s="40">
        <f t="shared" si="28"/>
        <v>0</v>
      </c>
      <c r="AF51" s="40"/>
      <c r="AG51" s="40"/>
      <c r="AH51" s="40"/>
      <c r="AI51" s="40"/>
      <c r="AJ51" s="40"/>
      <c r="AK51" s="40"/>
      <c r="AL51" s="40"/>
      <c r="AM51" s="40"/>
      <c r="AN51" s="40"/>
      <c r="AO51" s="40"/>
      <c r="AP51" s="40"/>
      <c r="AQ51" s="40"/>
      <c r="AR51" s="40"/>
      <c r="AS51" s="71"/>
      <c r="AT51" s="34"/>
      <c r="AU51" s="14"/>
    </row>
    <row r="52" spans="1:68" ht="25.5" customHeight="1" x14ac:dyDescent="0.2">
      <c r="A52" s="128"/>
      <c r="B52" s="129"/>
      <c r="C52" s="129"/>
      <c r="D52" s="129"/>
      <c r="E52" s="129"/>
      <c r="F52" s="129"/>
      <c r="G52" s="129"/>
      <c r="H52" s="129"/>
      <c r="I52" s="129"/>
      <c r="J52" s="129"/>
      <c r="K52" s="129"/>
      <c r="L52" s="129"/>
      <c r="M52" s="129"/>
      <c r="N52" s="129"/>
      <c r="O52" s="130"/>
      <c r="P52" s="130"/>
      <c r="Q52" s="130"/>
      <c r="R52" s="130"/>
      <c r="S52" s="130"/>
      <c r="T52" s="130"/>
      <c r="U52" s="130"/>
      <c r="V52" s="130"/>
      <c r="W52" s="130"/>
      <c r="X52" s="130"/>
      <c r="Y52" s="130"/>
      <c r="Z52" s="130"/>
      <c r="AA52" s="130"/>
      <c r="AB52" s="130"/>
      <c r="AC52" s="130"/>
      <c r="AD52" s="130"/>
      <c r="AE52" s="130"/>
      <c r="AF52" s="130"/>
      <c r="AG52" s="130"/>
      <c r="AH52" s="130"/>
      <c r="AI52" s="130"/>
      <c r="AJ52" s="130"/>
      <c r="AK52" s="130"/>
      <c r="AL52" s="130"/>
      <c r="AM52" s="130"/>
      <c r="AN52" s="130"/>
      <c r="AO52" s="130"/>
      <c r="AP52" s="130"/>
      <c r="AQ52" s="130"/>
      <c r="AR52" s="130"/>
      <c r="AS52" s="129"/>
      <c r="AT52" s="129"/>
      <c r="AU52" s="131"/>
    </row>
    <row r="53" spans="1:68" ht="5.25" hidden="1" customHeight="1" x14ac:dyDescent="0.2">
      <c r="A53" s="144"/>
      <c r="B53" s="145"/>
      <c r="C53" s="145"/>
      <c r="D53" s="145"/>
      <c r="E53" s="145"/>
      <c r="F53" s="145"/>
      <c r="G53" s="145"/>
      <c r="H53" s="145"/>
      <c r="I53" s="145"/>
      <c r="J53" s="145"/>
      <c r="K53" s="145"/>
      <c r="L53" s="145"/>
      <c r="M53" s="145"/>
      <c r="N53" s="145"/>
      <c r="O53" s="146"/>
      <c r="P53" s="146"/>
      <c r="Q53" s="146"/>
      <c r="R53" s="146"/>
      <c r="S53" s="146"/>
      <c r="T53" s="146"/>
      <c r="U53" s="146"/>
      <c r="V53" s="146"/>
      <c r="W53" s="146"/>
      <c r="X53" s="146"/>
      <c r="Y53" s="146"/>
      <c r="Z53" s="146"/>
      <c r="AA53" s="146"/>
      <c r="AB53" s="146"/>
      <c r="AC53" s="146"/>
      <c r="AD53" s="146"/>
      <c r="AE53" s="146"/>
      <c r="AF53" s="146"/>
      <c r="AG53" s="146"/>
      <c r="AH53" s="146"/>
      <c r="AI53" s="146"/>
      <c r="AJ53" s="146"/>
      <c r="AK53" s="146"/>
      <c r="AL53" s="146"/>
      <c r="AM53" s="146"/>
      <c r="AN53" s="146"/>
      <c r="AO53" s="146"/>
      <c r="AP53" s="146"/>
      <c r="AQ53" s="146"/>
      <c r="AR53" s="146"/>
      <c r="AS53" s="145"/>
      <c r="AT53" s="145"/>
      <c r="AU53" s="145"/>
    </row>
    <row r="54" spans="1:68" ht="25.5" customHeight="1" x14ac:dyDescent="0.2">
      <c r="A54" s="140"/>
      <c r="B54" s="141"/>
      <c r="C54" s="141"/>
      <c r="D54" s="141"/>
      <c r="E54" s="141"/>
      <c r="F54" s="141"/>
      <c r="G54" s="141"/>
      <c r="H54" s="141"/>
      <c r="I54" s="141"/>
      <c r="J54" s="141"/>
      <c r="K54" s="141"/>
      <c r="L54" s="141"/>
      <c r="M54" s="141"/>
      <c r="N54" s="141"/>
      <c r="O54" s="142"/>
      <c r="P54" s="142"/>
      <c r="Q54" s="142"/>
      <c r="R54" s="142"/>
      <c r="S54" s="142"/>
      <c r="T54" s="142"/>
      <c r="U54" s="142"/>
      <c r="V54" s="142"/>
      <c r="W54" s="142"/>
      <c r="X54" s="142"/>
      <c r="Y54" s="142"/>
      <c r="Z54" s="142"/>
      <c r="AA54" s="142"/>
      <c r="AB54" s="142"/>
      <c r="AC54" s="142"/>
      <c r="AD54" s="142"/>
      <c r="AE54" s="142"/>
      <c r="AF54" s="142"/>
      <c r="AG54" s="142"/>
      <c r="AH54" s="142"/>
      <c r="AI54" s="142"/>
      <c r="AJ54" s="142"/>
      <c r="AK54" s="142"/>
      <c r="AL54" s="142"/>
      <c r="AM54" s="142"/>
      <c r="AN54" s="142"/>
      <c r="AO54" s="142"/>
      <c r="AP54" s="142"/>
      <c r="AQ54" s="142"/>
      <c r="AR54" s="142"/>
      <c r="AS54" s="141"/>
      <c r="AT54" s="141"/>
      <c r="AU54" s="143"/>
    </row>
    <row r="55" spans="1:68" ht="27.75" customHeight="1" x14ac:dyDescent="0.2">
      <c r="A55" s="61"/>
      <c r="B55" s="17"/>
      <c r="C55" s="232" t="s">
        <v>73</v>
      </c>
      <c r="D55" s="232"/>
      <c r="E55" s="232"/>
      <c r="F55" s="232"/>
      <c r="G55" s="232"/>
      <c r="H55" s="232"/>
      <c r="I55" s="232"/>
      <c r="J55" s="232"/>
      <c r="K55" s="232"/>
      <c r="L55" s="232"/>
      <c r="M55" s="232"/>
      <c r="N55" s="232"/>
      <c r="O55" s="232"/>
      <c r="P55" s="232"/>
      <c r="Q55" s="232"/>
      <c r="R55" s="232"/>
      <c r="S55" s="232"/>
      <c r="T55" s="232"/>
      <c r="U55" s="232"/>
      <c r="V55" s="232"/>
      <c r="W55" s="232"/>
      <c r="X55" s="232"/>
      <c r="Y55" s="232"/>
      <c r="Z55" s="232"/>
      <c r="AA55" s="232"/>
      <c r="AB55" s="232"/>
      <c r="AC55" s="232"/>
      <c r="AD55" s="232"/>
      <c r="AE55" s="232"/>
      <c r="AF55" s="232"/>
      <c r="AG55" s="232"/>
      <c r="AH55" s="232"/>
      <c r="AI55" s="232"/>
      <c r="AJ55" s="232"/>
      <c r="AK55" s="232"/>
      <c r="AL55" s="232"/>
      <c r="AM55" s="232"/>
      <c r="AN55" s="232"/>
      <c r="AO55" s="232"/>
      <c r="AP55" s="232"/>
      <c r="AQ55" s="232"/>
      <c r="AR55" s="232"/>
      <c r="AS55" s="232"/>
      <c r="AT55" s="34"/>
      <c r="AU55" s="14"/>
    </row>
    <row r="56" spans="1:68" ht="20.25" customHeight="1" thickBot="1" x14ac:dyDescent="0.25">
      <c r="A56" s="61"/>
      <c r="B56" s="17"/>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34"/>
      <c r="AU56" s="14"/>
    </row>
    <row r="57" spans="1:68" ht="219.75" customHeight="1" thickBot="1" x14ac:dyDescent="0.25">
      <c r="A57" s="61"/>
      <c r="B57" s="17"/>
      <c r="C57" s="3"/>
      <c r="D57" s="3"/>
      <c r="E57" s="3"/>
      <c r="F57" s="3"/>
      <c r="G57" s="3"/>
      <c r="H57" s="3"/>
      <c r="I57" s="3"/>
      <c r="J57" s="3"/>
      <c r="K57" s="3"/>
      <c r="L57" s="3"/>
      <c r="M57" s="42"/>
      <c r="N57" s="42"/>
      <c r="O57" s="42"/>
      <c r="P57" s="42"/>
      <c r="Q57" s="181" t="s">
        <v>94</v>
      </c>
      <c r="R57" s="182"/>
      <c r="S57" s="182"/>
      <c r="T57" s="182"/>
      <c r="U57" s="182"/>
      <c r="V57" s="182"/>
      <c r="W57" s="182"/>
      <c r="X57" s="182"/>
      <c r="Y57" s="182"/>
      <c r="Z57" s="183"/>
      <c r="AA57" s="45">
        <f>+IF(OR(X43&gt;24999.9999,X44&gt;24999.9999,X45&gt;24999.9999,X46&gt;24999.9999,X47&gt;24999.9999,X48&gt;24999.9999,X49&gt;24999.9999),"ATTENTION INTERDIT",SUM(AF43:AF49)/8)</f>
        <v>0</v>
      </c>
      <c r="AB57" s="149"/>
      <c r="AC57" s="41"/>
      <c r="AD57" s="40"/>
      <c r="AE57" s="40"/>
      <c r="AF57" s="40"/>
      <c r="AG57" s="40"/>
      <c r="AH57" s="40"/>
      <c r="AI57" s="40"/>
      <c r="AJ57" s="40"/>
      <c r="AK57" s="40"/>
      <c r="AL57" s="40"/>
      <c r="AM57" s="40"/>
      <c r="AN57" s="40"/>
      <c r="AO57" s="40"/>
      <c r="AP57" s="40"/>
      <c r="AQ57" s="40"/>
      <c r="AR57" s="40"/>
      <c r="AS57" s="3"/>
      <c r="AT57" s="34"/>
      <c r="AU57" s="14"/>
    </row>
    <row r="58" spans="1:68" ht="48.75" customHeight="1" thickBot="1" x14ac:dyDescent="0.25">
      <c r="A58" s="61"/>
      <c r="B58" s="17"/>
      <c r="C58" s="3"/>
      <c r="D58" s="3"/>
      <c r="E58" s="3"/>
      <c r="F58" s="3"/>
      <c r="G58" s="3"/>
      <c r="H58" s="3"/>
      <c r="I58" s="3"/>
      <c r="J58" s="3"/>
      <c r="K58" s="3"/>
      <c r="L58" s="3"/>
      <c r="M58" s="42"/>
      <c r="N58" s="42"/>
      <c r="O58" s="42"/>
      <c r="P58" s="42"/>
      <c r="Q58" s="46"/>
      <c r="R58" s="46"/>
      <c r="S58" s="46"/>
      <c r="T58" s="46"/>
      <c r="U58" s="46"/>
      <c r="V58" s="46"/>
      <c r="W58" s="46"/>
      <c r="X58" s="46"/>
      <c r="Y58" s="46"/>
      <c r="Z58" s="46"/>
      <c r="AA58" s="40"/>
      <c r="AB58" s="40"/>
      <c r="AC58" s="40"/>
      <c r="AD58" s="40"/>
      <c r="AE58" s="40"/>
      <c r="AF58" s="40"/>
      <c r="AG58" s="40"/>
      <c r="AH58" s="40"/>
      <c r="AI58" s="40"/>
      <c r="AJ58" s="40"/>
      <c r="AK58" s="40"/>
      <c r="AL58" s="40"/>
      <c r="AM58" s="40"/>
      <c r="AN58" s="40"/>
      <c r="AO58" s="40"/>
      <c r="AP58" s="40"/>
      <c r="AQ58" s="40"/>
      <c r="AR58" s="40"/>
      <c r="AS58" s="3"/>
      <c r="AT58" s="34"/>
      <c r="AU58" s="14"/>
    </row>
    <row r="59" spans="1:68" ht="220.5" customHeight="1" thickBot="1" x14ac:dyDescent="0.25">
      <c r="A59" s="61"/>
      <c r="B59" s="17"/>
      <c r="C59" s="3"/>
      <c r="D59" s="3"/>
      <c r="E59" s="3"/>
      <c r="F59" s="3"/>
      <c r="G59" s="3"/>
      <c r="H59" s="3"/>
      <c r="I59" s="3"/>
      <c r="J59" s="3"/>
      <c r="K59" s="3"/>
      <c r="L59" s="3"/>
      <c r="M59" s="42"/>
      <c r="N59" s="42"/>
      <c r="O59" s="42"/>
      <c r="P59" s="42"/>
      <c r="Q59" s="181" t="str">
        <f>+"Durée cumulée des vacations en zone : 
(celle-ci ne doit pas dépasser les 6h00)"</f>
        <v>Durée cumulée des vacations en zone : 
(celle-ci ne doit pas dépasser les 6h00)</v>
      </c>
      <c r="R59" s="182"/>
      <c r="S59" s="182"/>
      <c r="T59" s="182"/>
      <c r="U59" s="182"/>
      <c r="V59" s="182"/>
      <c r="W59" s="182"/>
      <c r="X59" s="182"/>
      <c r="Y59" s="182"/>
      <c r="Z59" s="183"/>
      <c r="AA59" s="47">
        <f>+SUM(R43:R49)</f>
        <v>0.25</v>
      </c>
      <c r="AB59" s="150"/>
      <c r="AC59" s="40"/>
      <c r="AD59" s="40"/>
      <c r="AE59" s="40"/>
      <c r="AF59" s="40"/>
      <c r="AG59" s="40"/>
      <c r="AH59" s="40"/>
      <c r="AI59" s="40"/>
      <c r="AJ59" s="40"/>
      <c r="AK59" s="40"/>
      <c r="AL59" s="40"/>
      <c r="AM59" s="40"/>
      <c r="AN59" s="190" t="str">
        <f>+IF(AA59&gt;6,"le temps global passé en zone est supérieur à 6h","")</f>
        <v/>
      </c>
      <c r="AO59" s="190"/>
      <c r="AP59" s="190"/>
      <c r="AQ59" s="190"/>
      <c r="AR59" s="190"/>
      <c r="AS59" s="190"/>
      <c r="AT59" s="34"/>
      <c r="AU59" s="14"/>
    </row>
    <row r="60" spans="1:68" ht="48.75" customHeight="1" thickBot="1" x14ac:dyDescent="0.25">
      <c r="A60" s="61"/>
      <c r="B60" s="17"/>
      <c r="C60" s="3"/>
      <c r="D60" s="3"/>
      <c r="E60" s="3"/>
      <c r="F60" s="3"/>
      <c r="G60" s="3"/>
      <c r="H60" s="3"/>
      <c r="I60" s="3"/>
      <c r="J60" s="3"/>
      <c r="K60" s="3"/>
      <c r="L60" s="3"/>
      <c r="M60" s="42"/>
      <c r="N60" s="42"/>
      <c r="O60" s="42"/>
      <c r="P60" s="42"/>
      <c r="Q60" s="42"/>
      <c r="R60" s="42"/>
      <c r="S60" s="42"/>
      <c r="T60" s="42"/>
      <c r="U60" s="42"/>
      <c r="V60" s="42"/>
      <c r="W60" s="42"/>
      <c r="X60" s="42"/>
      <c r="Y60" s="42"/>
      <c r="Z60" s="42"/>
      <c r="AA60" s="42"/>
      <c r="AB60" s="150"/>
      <c r="AC60" s="40"/>
      <c r="AD60" s="40"/>
      <c r="AE60" s="40"/>
      <c r="AF60" s="40"/>
      <c r="AG60" s="40"/>
      <c r="AH60" s="40"/>
      <c r="AI60" s="40"/>
      <c r="AJ60" s="40"/>
      <c r="AK60" s="40"/>
      <c r="AL60" s="40"/>
      <c r="AM60" s="40"/>
      <c r="AN60" s="152"/>
      <c r="AO60" s="152"/>
      <c r="AP60" s="152"/>
      <c r="AQ60" s="152"/>
      <c r="AR60" s="152"/>
      <c r="AS60" s="152"/>
      <c r="AT60" s="34"/>
      <c r="AU60" s="14"/>
    </row>
    <row r="61" spans="1:68" ht="84.75" customHeight="1" x14ac:dyDescent="0.2">
      <c r="A61" s="61"/>
      <c r="B61" s="17"/>
      <c r="C61" s="3"/>
      <c r="D61" s="3"/>
      <c r="E61" s="3"/>
      <c r="F61" s="3"/>
      <c r="G61" s="3"/>
      <c r="H61" s="3"/>
      <c r="I61" s="3"/>
      <c r="J61" s="3"/>
      <c r="K61" s="3"/>
      <c r="L61" s="3"/>
      <c r="M61" s="42"/>
      <c r="N61" s="42"/>
      <c r="O61" s="42"/>
      <c r="P61" s="42"/>
      <c r="Q61" s="211" t="s">
        <v>95</v>
      </c>
      <c r="R61" s="212"/>
      <c r="S61" s="212"/>
      <c r="T61" s="212"/>
      <c r="U61" s="212"/>
      <c r="V61" s="212"/>
      <c r="W61" s="212"/>
      <c r="X61" s="212"/>
      <c r="Y61" s="212"/>
      <c r="Z61" s="213"/>
      <c r="AA61" s="159">
        <f>+L50</f>
        <v>8.3333333333333329E-2</v>
      </c>
      <c r="AB61" s="150"/>
      <c r="AC61" s="40"/>
      <c r="AD61" s="40"/>
      <c r="AE61" s="40"/>
      <c r="AF61" s="40"/>
      <c r="AG61" s="40"/>
      <c r="AH61" s="40"/>
      <c r="AI61" s="40"/>
      <c r="AJ61" s="40"/>
      <c r="AK61" s="40"/>
      <c r="AL61" s="40"/>
      <c r="AM61" s="40"/>
      <c r="AN61" s="152"/>
      <c r="AO61" s="152"/>
      <c r="AP61" s="152"/>
      <c r="AQ61" s="152"/>
      <c r="AR61" s="152"/>
      <c r="AS61" s="152"/>
      <c r="AT61" s="34"/>
      <c r="AU61" s="14"/>
    </row>
    <row r="62" spans="1:68" ht="109.5" customHeight="1" thickBot="1" x14ac:dyDescent="0.25">
      <c r="A62" s="61"/>
      <c r="B62" s="17"/>
      <c r="C62" s="3"/>
      <c r="D62" s="3"/>
      <c r="E62" s="3"/>
      <c r="F62" s="3"/>
      <c r="G62" s="3"/>
      <c r="H62" s="3"/>
      <c r="I62" s="3"/>
      <c r="J62" s="3"/>
      <c r="K62" s="3"/>
      <c r="L62" s="3"/>
      <c r="M62" s="42"/>
      <c r="N62" s="42"/>
      <c r="O62" s="42"/>
      <c r="P62" s="42"/>
      <c r="Q62" s="234" t="str">
        <f>+M50</f>
        <v/>
      </c>
      <c r="R62" s="235"/>
      <c r="S62" s="235"/>
      <c r="T62" s="235"/>
      <c r="U62" s="235"/>
      <c r="V62" s="235"/>
      <c r="W62" s="235"/>
      <c r="X62" s="235"/>
      <c r="Y62" s="235"/>
      <c r="Z62" s="235"/>
      <c r="AA62" s="236"/>
      <c r="AB62" s="150"/>
      <c r="AC62" s="40"/>
      <c r="AD62" s="40"/>
      <c r="AE62" s="40"/>
      <c r="AF62" s="40"/>
      <c r="AG62" s="40"/>
      <c r="AH62" s="40"/>
      <c r="AI62" s="40"/>
      <c r="AJ62" s="40"/>
      <c r="AK62" s="40"/>
      <c r="AL62" s="40"/>
      <c r="AM62" s="40"/>
      <c r="AN62" s="152"/>
      <c r="AO62" s="152"/>
      <c r="AP62" s="152"/>
      <c r="AQ62" s="152"/>
      <c r="AR62" s="152"/>
      <c r="AS62" s="152"/>
      <c r="AT62" s="34"/>
      <c r="AU62" s="14"/>
    </row>
    <row r="63" spans="1:68" ht="68.25" customHeight="1" x14ac:dyDescent="0.2">
      <c r="A63" s="61"/>
      <c r="B63" s="17"/>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40"/>
      <c r="AG63" s="40"/>
      <c r="AH63" s="40"/>
      <c r="AI63" s="40"/>
      <c r="AJ63" s="40"/>
      <c r="AK63" s="40"/>
      <c r="AL63" s="40"/>
      <c r="AM63" s="40"/>
      <c r="AN63" s="40"/>
      <c r="AO63" s="40"/>
      <c r="AP63" s="40"/>
      <c r="AQ63" s="40"/>
      <c r="AR63" s="163" t="s">
        <v>85</v>
      </c>
      <c r="AS63" s="3"/>
      <c r="AT63" s="34"/>
      <c r="AU63" s="14"/>
    </row>
    <row r="64" spans="1:68" ht="16.5" customHeight="1" x14ac:dyDescent="0.2">
      <c r="A64" s="61"/>
      <c r="B64" s="17"/>
      <c r="C64" s="3"/>
      <c r="D64" s="229" t="s">
        <v>44</v>
      </c>
      <c r="E64" s="230"/>
      <c r="F64" s="230"/>
      <c r="G64" s="230"/>
      <c r="H64" s="230"/>
      <c r="I64" s="230"/>
      <c r="J64" s="230"/>
      <c r="K64" s="230"/>
      <c r="L64" s="230"/>
      <c r="M64" s="230"/>
      <c r="N64" s="230"/>
      <c r="O64" s="230"/>
      <c r="P64" s="230"/>
      <c r="Q64" s="230"/>
      <c r="R64" s="230"/>
      <c r="S64" s="230"/>
      <c r="T64" s="230"/>
      <c r="U64" s="230"/>
      <c r="V64" s="230"/>
      <c r="W64" s="230"/>
      <c r="X64" s="230"/>
      <c r="Y64" s="230"/>
      <c r="Z64" s="230"/>
      <c r="AA64" s="230"/>
      <c r="AB64" s="230"/>
      <c r="AC64" s="230"/>
      <c r="AD64" s="230"/>
      <c r="AE64" s="230"/>
      <c r="AF64" s="230"/>
      <c r="AG64" s="230"/>
      <c r="AH64" s="230"/>
      <c r="AI64" s="230"/>
      <c r="AJ64" s="230"/>
      <c r="AK64" s="230"/>
      <c r="AL64" s="230"/>
      <c r="AM64" s="230"/>
      <c r="AN64" s="230"/>
      <c r="AO64" s="230"/>
      <c r="AP64" s="230"/>
      <c r="AQ64" s="230"/>
      <c r="AR64" s="230"/>
      <c r="AS64" s="231"/>
      <c r="AT64" s="34"/>
      <c r="AU64" s="14"/>
    </row>
    <row r="65" spans="1:47" ht="205.5" customHeight="1" x14ac:dyDescent="0.2">
      <c r="A65" s="61"/>
      <c r="B65" s="17"/>
      <c r="C65" s="3"/>
      <c r="D65" s="178"/>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80"/>
      <c r="AT65" s="34"/>
      <c r="AU65" s="14"/>
    </row>
    <row r="66" spans="1:47" ht="24.75" customHeight="1" x14ac:dyDescent="0.2">
      <c r="A66" s="65"/>
      <c r="B66" s="30"/>
      <c r="C66" s="50"/>
      <c r="D66" s="50"/>
      <c r="E66" s="50"/>
      <c r="F66" s="50"/>
      <c r="G66" s="50"/>
      <c r="H66" s="50"/>
      <c r="I66" s="50"/>
      <c r="J66" s="50"/>
      <c r="K66" s="50"/>
      <c r="L66" s="50"/>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2"/>
      <c r="AU66" s="14"/>
    </row>
    <row r="67" spans="1:47" ht="17.25" customHeight="1" x14ac:dyDescent="0.2">
      <c r="A67" s="69"/>
      <c r="B67" s="172"/>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c r="AA67" s="172"/>
      <c r="AB67" s="172"/>
      <c r="AC67" s="173"/>
      <c r="AD67" s="173"/>
      <c r="AE67" s="173"/>
      <c r="AF67" s="173"/>
      <c r="AG67" s="173"/>
      <c r="AH67" s="173"/>
      <c r="AI67" s="173"/>
      <c r="AJ67" s="173"/>
      <c r="AK67" s="173"/>
      <c r="AL67" s="173"/>
      <c r="AM67" s="173"/>
      <c r="AN67" s="173"/>
      <c r="AO67" s="173"/>
      <c r="AP67" s="173"/>
      <c r="AQ67" s="173"/>
      <c r="AR67" s="173"/>
      <c r="AS67" s="66" t="s">
        <v>102</v>
      </c>
      <c r="AT67" s="67"/>
      <c r="AU67" s="68"/>
    </row>
  </sheetData>
  <sheetProtection password="DC8F" sheet="1" objects="1" scenarios="1" selectLockedCells="1"/>
  <mergeCells count="46">
    <mergeCell ref="D64:AS64"/>
    <mergeCell ref="C14:Q14"/>
    <mergeCell ref="C40:AS40"/>
    <mergeCell ref="T14:AC14"/>
    <mergeCell ref="U42:Z42"/>
    <mergeCell ref="Q57:Z57"/>
    <mergeCell ref="C22:AS22"/>
    <mergeCell ref="C55:AS55"/>
    <mergeCell ref="Q62:AA62"/>
    <mergeCell ref="C51:Q51"/>
    <mergeCell ref="C24:AS24"/>
    <mergeCell ref="D36:Z36"/>
    <mergeCell ref="D32:Z32"/>
    <mergeCell ref="D33:Z33"/>
    <mergeCell ref="D34:Z34"/>
    <mergeCell ref="D35:Z35"/>
    <mergeCell ref="T2:AU2"/>
    <mergeCell ref="T6:AC6"/>
    <mergeCell ref="T12:AC12"/>
    <mergeCell ref="C6:Q6"/>
    <mergeCell ref="C8:Q8"/>
    <mergeCell ref="C10:Q10"/>
    <mergeCell ref="C11:Q12"/>
    <mergeCell ref="B4:AT4"/>
    <mergeCell ref="AP6:AS7"/>
    <mergeCell ref="D65:AS65"/>
    <mergeCell ref="Q59:Z59"/>
    <mergeCell ref="M42:Q42"/>
    <mergeCell ref="T8:AA8"/>
    <mergeCell ref="T10:AA10"/>
    <mergeCell ref="AN59:AS59"/>
    <mergeCell ref="D50:E50"/>
    <mergeCell ref="H42:I42"/>
    <mergeCell ref="T16:AA16"/>
    <mergeCell ref="C16:Q16"/>
    <mergeCell ref="C18:Q18"/>
    <mergeCell ref="T18:AA18"/>
    <mergeCell ref="AP8:AS18"/>
    <mergeCell ref="Q61:Z61"/>
    <mergeCell ref="AO42:AR42"/>
    <mergeCell ref="D31:Z31"/>
    <mergeCell ref="D26:Z26"/>
    <mergeCell ref="D27:Z27"/>
    <mergeCell ref="D28:Z28"/>
    <mergeCell ref="D29:Z29"/>
    <mergeCell ref="D30:Z30"/>
  </mergeCells>
  <conditionalFormatting sqref="O44:O49">
    <cfRule type="cellIs" dxfId="34" priority="59" operator="lessThan">
      <formula>$Q$43</formula>
    </cfRule>
  </conditionalFormatting>
  <conditionalFormatting sqref="Q43:Q49">
    <cfRule type="cellIs" dxfId="33" priority="25" operator="equal">
      <formula>$O$43</formula>
    </cfRule>
    <cfRule type="cellIs" dxfId="32" priority="47" operator="lessThan">
      <formula>$O$43</formula>
    </cfRule>
  </conditionalFormatting>
  <conditionalFormatting sqref="Z43:Z49">
    <cfRule type="containsText" dxfId="31" priority="42" operator="containsText" text="CSP">
      <formula>NOT(ISERROR(SEARCH("CSP",Z43)))</formula>
    </cfRule>
    <cfRule type="containsText" dxfId="30" priority="43" operator="containsText" text="danger">
      <formula>NOT(ISERROR(SEARCH("danger",Z43)))</formula>
    </cfRule>
    <cfRule type="containsText" dxfId="29" priority="44" operator="containsText" text="3">
      <formula>NOT(ISERROR(SEARCH("3",Z43)))</formula>
    </cfRule>
    <cfRule type="containsText" dxfId="28" priority="45" operator="containsText" text="2">
      <formula>NOT(ISERROR(SEARCH("2",Z43)))</formula>
    </cfRule>
    <cfRule type="containsText" dxfId="27" priority="46" operator="containsText" text="niv.1">
      <formula>NOT(ISERROR(SEARCH("niv.1",Z43)))</formula>
    </cfRule>
  </conditionalFormatting>
  <conditionalFormatting sqref="AA57:AB57">
    <cfRule type="cellIs" dxfId="26" priority="41" operator="greaterThan">
      <formula>10</formula>
    </cfRule>
  </conditionalFormatting>
  <conditionalFormatting sqref="AA57:AB57">
    <cfRule type="cellIs" dxfId="25" priority="40" operator="between">
      <formula>0</formula>
      <formula>10.0001</formula>
    </cfRule>
  </conditionalFormatting>
  <conditionalFormatting sqref="AN43:AR49">
    <cfRule type="containsText" dxfId="24" priority="39" operator="containsText" text="non adapté">
      <formula>NOT(ISERROR(SEARCH("non adapté",AN43)))</formula>
    </cfRule>
  </conditionalFormatting>
  <conditionalFormatting sqref="AA59:AB59 AA61:AB61 AB60 AB62">
    <cfRule type="cellIs" dxfId="23" priority="33" operator="between">
      <formula>0</formula>
      <formula>0.25</formula>
    </cfRule>
    <cfRule type="cellIs" dxfId="22" priority="34" operator="greaterThan">
      <formula>0.25</formula>
    </cfRule>
    <cfRule type="cellIs" dxfId="21" priority="35" operator="greaterThan">
      <formula>6</formula>
    </cfRule>
  </conditionalFormatting>
  <conditionalFormatting sqref="R43:S49 J43:L49">
    <cfRule type="containsText" dxfId="20" priority="36" operator="containsText" text="non">
      <formula>NOT(ISERROR(SEARCH("non",J43)))</formula>
    </cfRule>
  </conditionalFormatting>
  <conditionalFormatting sqref="J43:J49">
    <cfRule type="containsText" dxfId="19" priority="31" operator="containsText" text="dépassée">
      <formula>NOT(ISERROR(SEARCH("dépassée",J43)))</formula>
    </cfRule>
    <cfRule type="containsText" dxfId="18" priority="32" operator="containsText" text="OK">
      <formula>NOT(ISERROR(SEARCH("OK",J43)))</formula>
    </cfRule>
  </conditionalFormatting>
  <conditionalFormatting sqref="J43:J49">
    <cfRule type="containsText" dxfId="17" priority="30" operator="containsText" text="attention">
      <formula>NOT(ISERROR(SEARCH("attention",J43)))</formula>
    </cfRule>
  </conditionalFormatting>
  <conditionalFormatting sqref="AR43:AR49">
    <cfRule type="containsText" dxfId="16" priority="29" operator="containsText" text="attention">
      <formula>NOT(ISERROR(SEARCH("attention",AR43)))</formula>
    </cfRule>
  </conditionalFormatting>
  <conditionalFormatting sqref="AS43:AS49">
    <cfRule type="containsText" dxfId="15" priority="6" operator="containsText" text="dépasse">
      <formula>NOT(ISERROR(SEARCH("dépasse",AS43)))</formula>
    </cfRule>
    <cfRule type="containsText" dxfId="14" priority="7" operator="containsText" text="ATTENTION">
      <formula>NOT(ISERROR(SEARCH("ATTENTION",AS43)))</formula>
    </cfRule>
    <cfRule type="containsText" dxfId="13" priority="28" operator="containsText" text="SS4">
      <formula>NOT(ISERROR(SEARCH("SS4",AS43)))</formula>
    </cfRule>
    <cfRule type="containsText" dxfId="12" priority="17" operator="containsText" text="non adapté">
      <formula>NOT(ISERROR(SEARCH("non adapté",AS43)))</formula>
    </cfRule>
    <cfRule type="containsText" dxfId="11" priority="27" operator="containsText" text="supérieur">
      <formula>NOT(ISERROR(SEARCH("supérieur",AS43)))</formula>
    </cfRule>
    <cfRule type="containsText" dxfId="10" priority="4" operator="containsText" text="non réalisable">
      <formula>NOT(ISERROR(SEARCH("non réalisable",AS43)))</formula>
    </cfRule>
    <cfRule type="containsText" dxfId="9" priority="2" operator="containsText" text="FAUX">
      <formula>NOT(ISERROR(SEARCH("FAUX",AS43)))</formula>
    </cfRule>
    <cfRule type="containsText" dxfId="8" priority="1" operator="containsText" text="erroné">
      <formula>NOT(ISERROR(SEARCH("erroné",AS43)))</formula>
    </cfRule>
  </conditionalFormatting>
  <conditionalFormatting sqref="I50">
    <cfRule type="cellIs" dxfId="7" priority="26" operator="greaterThan">
      <formula>10</formula>
    </cfRule>
  </conditionalFormatting>
  <conditionalFormatting sqref="AS43:AS49">
    <cfRule type="containsText" dxfId="6" priority="13" operator="containsText" text="non empouss">
      <formula>NOT(ISERROR(SEARCH("non empouss",AS43)))</formula>
    </cfRule>
  </conditionalFormatting>
  <conditionalFormatting sqref="K43:L49">
    <cfRule type="cellIs" dxfId="5" priority="15" operator="equal">
      <formula>1</formula>
    </cfRule>
  </conditionalFormatting>
  <conditionalFormatting sqref="AA61">
    <cfRule type="cellIs" dxfId="4" priority="12" operator="greaterThan">
      <formula>0.104166666666667</formula>
    </cfRule>
  </conditionalFormatting>
  <conditionalFormatting sqref="I50">
    <cfRule type="cellIs" dxfId="3" priority="10" operator="greaterThan">
      <formula>0.416666666666667</formula>
    </cfRule>
  </conditionalFormatting>
  <conditionalFormatting sqref="K50">
    <cfRule type="cellIs" dxfId="2" priority="9" operator="equal">
      <formula>1</formula>
    </cfRule>
  </conditionalFormatting>
  <conditionalFormatting sqref="Q62">
    <cfRule type="containsText" dxfId="1" priority="8" operator="containsText" text="dépasse">
      <formula>NOT(ISERROR(SEARCH("dépasse",Q62)))</formula>
    </cfRule>
  </conditionalFormatting>
  <conditionalFormatting sqref="X43:X49">
    <cfRule type="cellIs" dxfId="0" priority="3" operator="lessThan">
      <formula>0</formula>
    </cfRule>
  </conditionalFormatting>
  <printOptions horizontalCentered="1" verticalCentered="1"/>
  <pageMargins left="7.874015748031496E-2" right="0.11811023622047245" top="0.19685039370078741" bottom="0.35433070866141736" header="0.31496062992125984" footer="0.31496062992125984"/>
  <pageSetup paperSize="9" scale="44" fitToHeight="2" orientation="landscape" horizontalDpi="300" verticalDpi="300" r:id="rId1"/>
  <headerFooter>
    <oddFooter>&amp;R&amp;D</oddFooter>
  </headerFooter>
  <rowBreaks count="1" manualBreakCount="1">
    <brk id="52" max="42" man="1"/>
  </row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Spinner 16">
              <controlPr defaultSize="0" autoPict="0">
                <anchor moveWithCells="1" sizeWithCells="1">
                  <from>
                    <xdr:col>13</xdr:col>
                    <xdr:colOff>38100</xdr:colOff>
                    <xdr:row>42</xdr:row>
                    <xdr:rowOff>9525</xdr:rowOff>
                  </from>
                  <to>
                    <xdr:col>14</xdr:col>
                    <xdr:colOff>0</xdr:colOff>
                    <xdr:row>43</xdr:row>
                    <xdr:rowOff>0</xdr:rowOff>
                  </to>
                </anchor>
              </controlPr>
            </control>
          </mc:Choice>
        </mc:AlternateContent>
        <mc:AlternateContent xmlns:mc="http://schemas.openxmlformats.org/markup-compatibility/2006">
          <mc:Choice Requires="x14">
            <control shapeId="1043" r:id="rId5" name="Drop Down 19">
              <controlPr defaultSize="0" autoLine="0" autoPict="0">
                <anchor moveWithCells="1">
                  <from>
                    <xdr:col>26</xdr:col>
                    <xdr:colOff>9525</xdr:colOff>
                    <xdr:row>42</xdr:row>
                    <xdr:rowOff>9525</xdr:rowOff>
                  </from>
                  <to>
                    <xdr:col>26</xdr:col>
                    <xdr:colOff>1933575</xdr:colOff>
                    <xdr:row>43</xdr:row>
                    <xdr:rowOff>9525</xdr:rowOff>
                  </to>
                </anchor>
              </controlPr>
            </control>
          </mc:Choice>
        </mc:AlternateContent>
        <mc:AlternateContent xmlns:mc="http://schemas.openxmlformats.org/markup-compatibility/2006">
          <mc:Choice Requires="x14">
            <control shapeId="1045" r:id="rId6" name="Drop Down 21">
              <controlPr defaultSize="0" autoLine="0" autoPict="0">
                <anchor moveWithCells="1">
                  <from>
                    <xdr:col>19</xdr:col>
                    <xdr:colOff>19050</xdr:colOff>
                    <xdr:row>42</xdr:row>
                    <xdr:rowOff>9525</xdr:rowOff>
                  </from>
                  <to>
                    <xdr:col>19</xdr:col>
                    <xdr:colOff>2286000</xdr:colOff>
                    <xdr:row>43</xdr:row>
                    <xdr:rowOff>9525</xdr:rowOff>
                  </to>
                </anchor>
              </controlPr>
            </control>
          </mc:Choice>
        </mc:AlternateContent>
        <mc:AlternateContent xmlns:mc="http://schemas.openxmlformats.org/markup-compatibility/2006">
          <mc:Choice Requires="x14">
            <control shapeId="1048" r:id="rId7" name="Check Box 24">
              <controlPr defaultSize="0" autoFill="0" autoLine="0" autoPict="0" altText="         &lt;">
                <anchor moveWithCells="1">
                  <from>
                    <xdr:col>20</xdr:col>
                    <xdr:colOff>0</xdr:colOff>
                    <xdr:row>42</xdr:row>
                    <xdr:rowOff>66675</xdr:rowOff>
                  </from>
                  <to>
                    <xdr:col>20</xdr:col>
                    <xdr:colOff>381000</xdr:colOff>
                    <xdr:row>42</xdr:row>
                    <xdr:rowOff>200025</xdr:rowOff>
                  </to>
                </anchor>
              </controlPr>
            </control>
          </mc:Choice>
        </mc:AlternateContent>
        <mc:AlternateContent xmlns:mc="http://schemas.openxmlformats.org/markup-compatibility/2006">
          <mc:Choice Requires="x14">
            <control shapeId="1049" r:id="rId8" name="Check Box 25">
              <controlPr defaultSize="0" autoFill="0" autoLine="0" autoPict="0" altText="            =">
                <anchor moveWithCells="1">
                  <from>
                    <xdr:col>20</xdr:col>
                    <xdr:colOff>0</xdr:colOff>
                    <xdr:row>42</xdr:row>
                    <xdr:rowOff>219075</xdr:rowOff>
                  </from>
                  <to>
                    <xdr:col>23</xdr:col>
                    <xdr:colOff>28575</xdr:colOff>
                    <xdr:row>42</xdr:row>
                    <xdr:rowOff>333375</xdr:rowOff>
                  </to>
                </anchor>
              </controlPr>
            </control>
          </mc:Choice>
        </mc:AlternateContent>
        <mc:AlternateContent xmlns:mc="http://schemas.openxmlformats.org/markup-compatibility/2006">
          <mc:Choice Requires="x14">
            <control shapeId="1053" r:id="rId9" name="Spinner 29">
              <controlPr defaultSize="0" autoPict="0">
                <anchor moveWithCells="1" sizeWithCells="1">
                  <from>
                    <xdr:col>7</xdr:col>
                    <xdr:colOff>19050</xdr:colOff>
                    <xdr:row>43</xdr:row>
                    <xdr:rowOff>9525</xdr:rowOff>
                  </from>
                  <to>
                    <xdr:col>7</xdr:col>
                    <xdr:colOff>190500</xdr:colOff>
                    <xdr:row>44</xdr:row>
                    <xdr:rowOff>0</xdr:rowOff>
                  </to>
                </anchor>
              </controlPr>
            </control>
          </mc:Choice>
        </mc:AlternateContent>
        <mc:AlternateContent xmlns:mc="http://schemas.openxmlformats.org/markup-compatibility/2006">
          <mc:Choice Requires="x14">
            <control shapeId="1054" r:id="rId10" name="Drop Down 30">
              <controlPr defaultSize="0" autoLine="0" autoPict="0">
                <anchor moveWithCells="1">
                  <from>
                    <xdr:col>26</xdr:col>
                    <xdr:colOff>9525</xdr:colOff>
                    <xdr:row>43</xdr:row>
                    <xdr:rowOff>0</xdr:rowOff>
                  </from>
                  <to>
                    <xdr:col>26</xdr:col>
                    <xdr:colOff>1933575</xdr:colOff>
                    <xdr:row>44</xdr:row>
                    <xdr:rowOff>0</xdr:rowOff>
                  </to>
                </anchor>
              </controlPr>
            </control>
          </mc:Choice>
        </mc:AlternateContent>
        <mc:AlternateContent xmlns:mc="http://schemas.openxmlformats.org/markup-compatibility/2006">
          <mc:Choice Requires="x14">
            <control shapeId="1055" r:id="rId11" name="Drop Down 31">
              <controlPr defaultSize="0" autoLine="0" autoPict="0">
                <anchor moveWithCells="1">
                  <from>
                    <xdr:col>19</xdr:col>
                    <xdr:colOff>19050</xdr:colOff>
                    <xdr:row>43</xdr:row>
                    <xdr:rowOff>9525</xdr:rowOff>
                  </from>
                  <to>
                    <xdr:col>19</xdr:col>
                    <xdr:colOff>2286000</xdr:colOff>
                    <xdr:row>44</xdr:row>
                    <xdr:rowOff>0</xdr:rowOff>
                  </to>
                </anchor>
              </controlPr>
            </control>
          </mc:Choice>
        </mc:AlternateContent>
        <mc:AlternateContent xmlns:mc="http://schemas.openxmlformats.org/markup-compatibility/2006">
          <mc:Choice Requires="x14">
            <control shapeId="1056" r:id="rId12" name="Check Box 32">
              <controlPr defaultSize="0" autoFill="0" autoLine="0" autoPict="0" altText="   &lt;">
                <anchor moveWithCells="1">
                  <from>
                    <xdr:col>20</xdr:col>
                    <xdr:colOff>0</xdr:colOff>
                    <xdr:row>43</xdr:row>
                    <xdr:rowOff>66675</xdr:rowOff>
                  </from>
                  <to>
                    <xdr:col>20</xdr:col>
                    <xdr:colOff>381000</xdr:colOff>
                    <xdr:row>43</xdr:row>
                    <xdr:rowOff>200025</xdr:rowOff>
                  </to>
                </anchor>
              </controlPr>
            </control>
          </mc:Choice>
        </mc:AlternateContent>
        <mc:AlternateContent xmlns:mc="http://schemas.openxmlformats.org/markup-compatibility/2006">
          <mc:Choice Requires="x14">
            <control shapeId="1057" r:id="rId13" name="Check Box 33">
              <controlPr defaultSize="0" autoFill="0" autoLine="0" autoPict="0" altText="   =">
                <anchor moveWithCells="1">
                  <from>
                    <xdr:col>20</xdr:col>
                    <xdr:colOff>0</xdr:colOff>
                    <xdr:row>43</xdr:row>
                    <xdr:rowOff>219075</xdr:rowOff>
                  </from>
                  <to>
                    <xdr:col>23</xdr:col>
                    <xdr:colOff>28575</xdr:colOff>
                    <xdr:row>43</xdr:row>
                    <xdr:rowOff>333375</xdr:rowOff>
                  </to>
                </anchor>
              </controlPr>
            </control>
          </mc:Choice>
        </mc:AlternateContent>
        <mc:AlternateContent xmlns:mc="http://schemas.openxmlformats.org/markup-compatibility/2006">
          <mc:Choice Requires="x14">
            <control shapeId="1061" r:id="rId14" name="Spinner 37">
              <controlPr defaultSize="0" autoPict="0">
                <anchor moveWithCells="1" sizeWithCells="1">
                  <from>
                    <xdr:col>7</xdr:col>
                    <xdr:colOff>19050</xdr:colOff>
                    <xdr:row>44</xdr:row>
                    <xdr:rowOff>0</xdr:rowOff>
                  </from>
                  <to>
                    <xdr:col>7</xdr:col>
                    <xdr:colOff>190500</xdr:colOff>
                    <xdr:row>44</xdr:row>
                    <xdr:rowOff>409575</xdr:rowOff>
                  </to>
                </anchor>
              </controlPr>
            </control>
          </mc:Choice>
        </mc:AlternateContent>
        <mc:AlternateContent xmlns:mc="http://schemas.openxmlformats.org/markup-compatibility/2006">
          <mc:Choice Requires="x14">
            <control shapeId="1062" r:id="rId15" name="Drop Down 38">
              <controlPr defaultSize="0" autoLine="0" autoPict="0">
                <anchor moveWithCells="1">
                  <from>
                    <xdr:col>26</xdr:col>
                    <xdr:colOff>9525</xdr:colOff>
                    <xdr:row>44</xdr:row>
                    <xdr:rowOff>0</xdr:rowOff>
                  </from>
                  <to>
                    <xdr:col>26</xdr:col>
                    <xdr:colOff>1933575</xdr:colOff>
                    <xdr:row>45</xdr:row>
                    <xdr:rowOff>9525</xdr:rowOff>
                  </to>
                </anchor>
              </controlPr>
            </control>
          </mc:Choice>
        </mc:AlternateContent>
        <mc:AlternateContent xmlns:mc="http://schemas.openxmlformats.org/markup-compatibility/2006">
          <mc:Choice Requires="x14">
            <control shapeId="1063" r:id="rId16" name="Drop Down 39">
              <controlPr defaultSize="0" autoLine="0" autoPict="0">
                <anchor moveWithCells="1">
                  <from>
                    <xdr:col>19</xdr:col>
                    <xdr:colOff>19050</xdr:colOff>
                    <xdr:row>44</xdr:row>
                    <xdr:rowOff>9525</xdr:rowOff>
                  </from>
                  <to>
                    <xdr:col>19</xdr:col>
                    <xdr:colOff>2286000</xdr:colOff>
                    <xdr:row>45</xdr:row>
                    <xdr:rowOff>0</xdr:rowOff>
                  </to>
                </anchor>
              </controlPr>
            </control>
          </mc:Choice>
        </mc:AlternateContent>
        <mc:AlternateContent xmlns:mc="http://schemas.openxmlformats.org/markup-compatibility/2006">
          <mc:Choice Requires="x14">
            <control shapeId="1064" r:id="rId17" name="Check Box 40">
              <controlPr defaultSize="0" autoFill="0" autoLine="0" autoPict="0" altText="   &lt;">
                <anchor moveWithCells="1">
                  <from>
                    <xdr:col>20</xdr:col>
                    <xdr:colOff>0</xdr:colOff>
                    <xdr:row>44</xdr:row>
                    <xdr:rowOff>66675</xdr:rowOff>
                  </from>
                  <to>
                    <xdr:col>20</xdr:col>
                    <xdr:colOff>381000</xdr:colOff>
                    <xdr:row>44</xdr:row>
                    <xdr:rowOff>200025</xdr:rowOff>
                  </to>
                </anchor>
              </controlPr>
            </control>
          </mc:Choice>
        </mc:AlternateContent>
        <mc:AlternateContent xmlns:mc="http://schemas.openxmlformats.org/markup-compatibility/2006">
          <mc:Choice Requires="x14">
            <control shapeId="1065" r:id="rId18" name="Check Box 41">
              <controlPr defaultSize="0" autoFill="0" autoLine="0" autoPict="0" altText="   =">
                <anchor moveWithCells="1">
                  <from>
                    <xdr:col>20</xdr:col>
                    <xdr:colOff>0</xdr:colOff>
                    <xdr:row>44</xdr:row>
                    <xdr:rowOff>219075</xdr:rowOff>
                  </from>
                  <to>
                    <xdr:col>23</xdr:col>
                    <xdr:colOff>28575</xdr:colOff>
                    <xdr:row>44</xdr:row>
                    <xdr:rowOff>333375</xdr:rowOff>
                  </to>
                </anchor>
              </controlPr>
            </control>
          </mc:Choice>
        </mc:AlternateContent>
        <mc:AlternateContent xmlns:mc="http://schemas.openxmlformats.org/markup-compatibility/2006">
          <mc:Choice Requires="x14">
            <control shapeId="1069" r:id="rId19" name="Spinner 45">
              <controlPr defaultSize="0" autoPict="0">
                <anchor moveWithCells="1" sizeWithCells="1">
                  <from>
                    <xdr:col>7</xdr:col>
                    <xdr:colOff>19050</xdr:colOff>
                    <xdr:row>46</xdr:row>
                    <xdr:rowOff>9525</xdr:rowOff>
                  </from>
                  <to>
                    <xdr:col>7</xdr:col>
                    <xdr:colOff>190500</xdr:colOff>
                    <xdr:row>47</xdr:row>
                    <xdr:rowOff>0</xdr:rowOff>
                  </to>
                </anchor>
              </controlPr>
            </control>
          </mc:Choice>
        </mc:AlternateContent>
        <mc:AlternateContent xmlns:mc="http://schemas.openxmlformats.org/markup-compatibility/2006">
          <mc:Choice Requires="x14">
            <control shapeId="1070" r:id="rId20" name="Drop Down 46">
              <controlPr defaultSize="0" autoLine="0" autoPict="0">
                <anchor moveWithCells="1">
                  <from>
                    <xdr:col>26</xdr:col>
                    <xdr:colOff>9525</xdr:colOff>
                    <xdr:row>45</xdr:row>
                    <xdr:rowOff>0</xdr:rowOff>
                  </from>
                  <to>
                    <xdr:col>26</xdr:col>
                    <xdr:colOff>1933575</xdr:colOff>
                    <xdr:row>45</xdr:row>
                    <xdr:rowOff>314325</xdr:rowOff>
                  </to>
                </anchor>
              </controlPr>
            </control>
          </mc:Choice>
        </mc:AlternateContent>
        <mc:AlternateContent xmlns:mc="http://schemas.openxmlformats.org/markup-compatibility/2006">
          <mc:Choice Requires="x14">
            <control shapeId="1071" r:id="rId21" name="Drop Down 47">
              <controlPr defaultSize="0" autoLine="0" autoPict="0">
                <anchor moveWithCells="1">
                  <from>
                    <xdr:col>19</xdr:col>
                    <xdr:colOff>19050</xdr:colOff>
                    <xdr:row>45</xdr:row>
                    <xdr:rowOff>9525</xdr:rowOff>
                  </from>
                  <to>
                    <xdr:col>19</xdr:col>
                    <xdr:colOff>2286000</xdr:colOff>
                    <xdr:row>45</xdr:row>
                    <xdr:rowOff>323850</xdr:rowOff>
                  </to>
                </anchor>
              </controlPr>
            </control>
          </mc:Choice>
        </mc:AlternateContent>
        <mc:AlternateContent xmlns:mc="http://schemas.openxmlformats.org/markup-compatibility/2006">
          <mc:Choice Requires="x14">
            <control shapeId="1072" r:id="rId22" name="Check Box 48">
              <controlPr defaultSize="0" autoFill="0" autoLine="0" autoPict="0">
                <anchor moveWithCells="1">
                  <from>
                    <xdr:col>20</xdr:col>
                    <xdr:colOff>0</xdr:colOff>
                    <xdr:row>45</xdr:row>
                    <xdr:rowOff>66675</xdr:rowOff>
                  </from>
                  <to>
                    <xdr:col>20</xdr:col>
                    <xdr:colOff>381000</xdr:colOff>
                    <xdr:row>45</xdr:row>
                    <xdr:rowOff>200025</xdr:rowOff>
                  </to>
                </anchor>
              </controlPr>
            </control>
          </mc:Choice>
        </mc:AlternateContent>
        <mc:AlternateContent xmlns:mc="http://schemas.openxmlformats.org/markup-compatibility/2006">
          <mc:Choice Requires="x14">
            <control shapeId="1077" r:id="rId23" name="Spinner 53">
              <controlPr defaultSize="0" autoPict="0">
                <anchor moveWithCells="1" sizeWithCells="1">
                  <from>
                    <xdr:col>7</xdr:col>
                    <xdr:colOff>19050</xdr:colOff>
                    <xdr:row>45</xdr:row>
                    <xdr:rowOff>0</xdr:rowOff>
                  </from>
                  <to>
                    <xdr:col>7</xdr:col>
                    <xdr:colOff>190500</xdr:colOff>
                    <xdr:row>45</xdr:row>
                    <xdr:rowOff>400050</xdr:rowOff>
                  </to>
                </anchor>
              </controlPr>
            </control>
          </mc:Choice>
        </mc:AlternateContent>
        <mc:AlternateContent xmlns:mc="http://schemas.openxmlformats.org/markup-compatibility/2006">
          <mc:Choice Requires="x14">
            <control shapeId="1078" r:id="rId24" name="Drop Down 54">
              <controlPr defaultSize="0" autoLine="0" autoPict="0">
                <anchor moveWithCells="1">
                  <from>
                    <xdr:col>26</xdr:col>
                    <xdr:colOff>9525</xdr:colOff>
                    <xdr:row>45</xdr:row>
                    <xdr:rowOff>0</xdr:rowOff>
                  </from>
                  <to>
                    <xdr:col>26</xdr:col>
                    <xdr:colOff>1933575</xdr:colOff>
                    <xdr:row>46</xdr:row>
                    <xdr:rowOff>9525</xdr:rowOff>
                  </to>
                </anchor>
              </controlPr>
            </control>
          </mc:Choice>
        </mc:AlternateContent>
        <mc:AlternateContent xmlns:mc="http://schemas.openxmlformats.org/markup-compatibility/2006">
          <mc:Choice Requires="x14">
            <control shapeId="1079" r:id="rId25" name="Drop Down 55">
              <controlPr defaultSize="0" autoLine="0" autoPict="0">
                <anchor moveWithCells="1">
                  <from>
                    <xdr:col>19</xdr:col>
                    <xdr:colOff>19050</xdr:colOff>
                    <xdr:row>45</xdr:row>
                    <xdr:rowOff>9525</xdr:rowOff>
                  </from>
                  <to>
                    <xdr:col>19</xdr:col>
                    <xdr:colOff>2286000</xdr:colOff>
                    <xdr:row>46</xdr:row>
                    <xdr:rowOff>9525</xdr:rowOff>
                  </to>
                </anchor>
              </controlPr>
            </control>
          </mc:Choice>
        </mc:AlternateContent>
        <mc:AlternateContent xmlns:mc="http://schemas.openxmlformats.org/markup-compatibility/2006">
          <mc:Choice Requires="x14">
            <control shapeId="1134" r:id="rId26" name="Drop Down 110">
              <controlPr defaultSize="0" autoLine="0" autoPict="0">
                <anchor moveWithCells="1">
                  <from>
                    <xdr:col>26</xdr:col>
                    <xdr:colOff>9525</xdr:colOff>
                    <xdr:row>46</xdr:row>
                    <xdr:rowOff>0</xdr:rowOff>
                  </from>
                  <to>
                    <xdr:col>26</xdr:col>
                    <xdr:colOff>1933575</xdr:colOff>
                    <xdr:row>46</xdr:row>
                    <xdr:rowOff>314325</xdr:rowOff>
                  </to>
                </anchor>
              </controlPr>
            </control>
          </mc:Choice>
        </mc:AlternateContent>
        <mc:AlternateContent xmlns:mc="http://schemas.openxmlformats.org/markup-compatibility/2006">
          <mc:Choice Requires="x14">
            <control shapeId="1135" r:id="rId27" name="Drop Down 111">
              <controlPr defaultSize="0" autoLine="0" autoPict="0">
                <anchor moveWithCells="1">
                  <from>
                    <xdr:col>19</xdr:col>
                    <xdr:colOff>19050</xdr:colOff>
                    <xdr:row>46</xdr:row>
                    <xdr:rowOff>9525</xdr:rowOff>
                  </from>
                  <to>
                    <xdr:col>19</xdr:col>
                    <xdr:colOff>2286000</xdr:colOff>
                    <xdr:row>46</xdr:row>
                    <xdr:rowOff>323850</xdr:rowOff>
                  </to>
                </anchor>
              </controlPr>
            </control>
          </mc:Choice>
        </mc:AlternateContent>
        <mc:AlternateContent xmlns:mc="http://schemas.openxmlformats.org/markup-compatibility/2006">
          <mc:Choice Requires="x14">
            <control shapeId="1142" r:id="rId28" name="Drop Down 118">
              <controlPr defaultSize="0" autoLine="0" autoPict="0">
                <anchor moveWithCells="1">
                  <from>
                    <xdr:col>26</xdr:col>
                    <xdr:colOff>9525</xdr:colOff>
                    <xdr:row>46</xdr:row>
                    <xdr:rowOff>0</xdr:rowOff>
                  </from>
                  <to>
                    <xdr:col>26</xdr:col>
                    <xdr:colOff>1933575</xdr:colOff>
                    <xdr:row>47</xdr:row>
                    <xdr:rowOff>0</xdr:rowOff>
                  </to>
                </anchor>
              </controlPr>
            </control>
          </mc:Choice>
        </mc:AlternateContent>
        <mc:AlternateContent xmlns:mc="http://schemas.openxmlformats.org/markup-compatibility/2006">
          <mc:Choice Requires="x14">
            <control shapeId="1143" r:id="rId29" name="Drop Down 119">
              <controlPr defaultSize="0" autoLine="0" autoPict="0">
                <anchor moveWithCells="1">
                  <from>
                    <xdr:col>19</xdr:col>
                    <xdr:colOff>19050</xdr:colOff>
                    <xdr:row>46</xdr:row>
                    <xdr:rowOff>9525</xdr:rowOff>
                  </from>
                  <to>
                    <xdr:col>19</xdr:col>
                    <xdr:colOff>2286000</xdr:colOff>
                    <xdr:row>47</xdr:row>
                    <xdr:rowOff>19050</xdr:rowOff>
                  </to>
                </anchor>
              </controlPr>
            </control>
          </mc:Choice>
        </mc:AlternateContent>
        <mc:AlternateContent xmlns:mc="http://schemas.openxmlformats.org/markup-compatibility/2006">
          <mc:Choice Requires="x14">
            <control shapeId="1150" r:id="rId30" name="Drop Down 126">
              <controlPr defaultSize="0" autoLine="0" autoPict="0">
                <anchor moveWithCells="1">
                  <from>
                    <xdr:col>26</xdr:col>
                    <xdr:colOff>9525</xdr:colOff>
                    <xdr:row>47</xdr:row>
                    <xdr:rowOff>0</xdr:rowOff>
                  </from>
                  <to>
                    <xdr:col>26</xdr:col>
                    <xdr:colOff>1933575</xdr:colOff>
                    <xdr:row>47</xdr:row>
                    <xdr:rowOff>314325</xdr:rowOff>
                  </to>
                </anchor>
              </controlPr>
            </control>
          </mc:Choice>
        </mc:AlternateContent>
        <mc:AlternateContent xmlns:mc="http://schemas.openxmlformats.org/markup-compatibility/2006">
          <mc:Choice Requires="x14">
            <control shapeId="1151" r:id="rId31" name="Drop Down 127">
              <controlPr defaultSize="0" autoLine="0" autoPict="0">
                <anchor moveWithCells="1">
                  <from>
                    <xdr:col>19</xdr:col>
                    <xdr:colOff>19050</xdr:colOff>
                    <xdr:row>47</xdr:row>
                    <xdr:rowOff>9525</xdr:rowOff>
                  </from>
                  <to>
                    <xdr:col>19</xdr:col>
                    <xdr:colOff>2286000</xdr:colOff>
                    <xdr:row>47</xdr:row>
                    <xdr:rowOff>323850</xdr:rowOff>
                  </to>
                </anchor>
              </controlPr>
            </control>
          </mc:Choice>
        </mc:AlternateContent>
        <mc:AlternateContent xmlns:mc="http://schemas.openxmlformats.org/markup-compatibility/2006">
          <mc:Choice Requires="x14">
            <control shapeId="1157" r:id="rId32" name="Spinner 133">
              <controlPr defaultSize="0" autoPict="0">
                <anchor moveWithCells="1" sizeWithCells="1">
                  <from>
                    <xdr:col>7</xdr:col>
                    <xdr:colOff>19050</xdr:colOff>
                    <xdr:row>46</xdr:row>
                    <xdr:rowOff>400050</xdr:rowOff>
                  </from>
                  <to>
                    <xdr:col>7</xdr:col>
                    <xdr:colOff>190500</xdr:colOff>
                    <xdr:row>47</xdr:row>
                    <xdr:rowOff>390525</xdr:rowOff>
                  </to>
                </anchor>
              </controlPr>
            </control>
          </mc:Choice>
        </mc:AlternateContent>
        <mc:AlternateContent xmlns:mc="http://schemas.openxmlformats.org/markup-compatibility/2006">
          <mc:Choice Requires="x14">
            <control shapeId="1158" r:id="rId33" name="Drop Down 134">
              <controlPr defaultSize="0" autoLine="0" autoPict="0">
                <anchor moveWithCells="1">
                  <from>
                    <xdr:col>26</xdr:col>
                    <xdr:colOff>9525</xdr:colOff>
                    <xdr:row>47</xdr:row>
                    <xdr:rowOff>0</xdr:rowOff>
                  </from>
                  <to>
                    <xdr:col>26</xdr:col>
                    <xdr:colOff>1933575</xdr:colOff>
                    <xdr:row>48</xdr:row>
                    <xdr:rowOff>9525</xdr:rowOff>
                  </to>
                </anchor>
              </controlPr>
            </control>
          </mc:Choice>
        </mc:AlternateContent>
        <mc:AlternateContent xmlns:mc="http://schemas.openxmlformats.org/markup-compatibility/2006">
          <mc:Choice Requires="x14">
            <control shapeId="1159" r:id="rId34" name="Drop Down 135">
              <controlPr defaultSize="0" autoLine="0" autoPict="0">
                <anchor moveWithCells="1">
                  <from>
                    <xdr:col>19</xdr:col>
                    <xdr:colOff>19050</xdr:colOff>
                    <xdr:row>47</xdr:row>
                    <xdr:rowOff>9525</xdr:rowOff>
                  </from>
                  <to>
                    <xdr:col>19</xdr:col>
                    <xdr:colOff>2286000</xdr:colOff>
                    <xdr:row>48</xdr:row>
                    <xdr:rowOff>19050</xdr:rowOff>
                  </to>
                </anchor>
              </controlPr>
            </control>
          </mc:Choice>
        </mc:AlternateContent>
        <mc:AlternateContent xmlns:mc="http://schemas.openxmlformats.org/markup-compatibility/2006">
          <mc:Choice Requires="x14">
            <control shapeId="1166" r:id="rId35" name="Drop Down 142">
              <controlPr defaultSize="0" autoLine="0" autoPict="0">
                <anchor moveWithCells="1">
                  <from>
                    <xdr:col>26</xdr:col>
                    <xdr:colOff>9525</xdr:colOff>
                    <xdr:row>48</xdr:row>
                    <xdr:rowOff>0</xdr:rowOff>
                  </from>
                  <to>
                    <xdr:col>26</xdr:col>
                    <xdr:colOff>1933575</xdr:colOff>
                    <xdr:row>48</xdr:row>
                    <xdr:rowOff>314325</xdr:rowOff>
                  </to>
                </anchor>
              </controlPr>
            </control>
          </mc:Choice>
        </mc:AlternateContent>
        <mc:AlternateContent xmlns:mc="http://schemas.openxmlformats.org/markup-compatibility/2006">
          <mc:Choice Requires="x14">
            <control shapeId="1167" r:id="rId36" name="Drop Down 143">
              <controlPr defaultSize="0" autoLine="0" autoPict="0">
                <anchor moveWithCells="1">
                  <from>
                    <xdr:col>19</xdr:col>
                    <xdr:colOff>19050</xdr:colOff>
                    <xdr:row>48</xdr:row>
                    <xdr:rowOff>9525</xdr:rowOff>
                  </from>
                  <to>
                    <xdr:col>19</xdr:col>
                    <xdr:colOff>2286000</xdr:colOff>
                    <xdr:row>48</xdr:row>
                    <xdr:rowOff>323850</xdr:rowOff>
                  </to>
                </anchor>
              </controlPr>
            </control>
          </mc:Choice>
        </mc:AlternateContent>
        <mc:AlternateContent xmlns:mc="http://schemas.openxmlformats.org/markup-compatibility/2006">
          <mc:Choice Requires="x14">
            <control shapeId="1173" r:id="rId37" name="Spinner 149">
              <controlPr defaultSize="0" autoPict="0">
                <anchor moveWithCells="1" sizeWithCells="1">
                  <from>
                    <xdr:col>7</xdr:col>
                    <xdr:colOff>19050</xdr:colOff>
                    <xdr:row>47</xdr:row>
                    <xdr:rowOff>400050</xdr:rowOff>
                  </from>
                  <to>
                    <xdr:col>7</xdr:col>
                    <xdr:colOff>190500</xdr:colOff>
                    <xdr:row>48</xdr:row>
                    <xdr:rowOff>419100</xdr:rowOff>
                  </to>
                </anchor>
              </controlPr>
            </control>
          </mc:Choice>
        </mc:AlternateContent>
        <mc:AlternateContent xmlns:mc="http://schemas.openxmlformats.org/markup-compatibility/2006">
          <mc:Choice Requires="x14">
            <control shapeId="1174" r:id="rId38" name="Drop Down 150">
              <controlPr defaultSize="0" autoLine="0" autoPict="0">
                <anchor moveWithCells="1">
                  <from>
                    <xdr:col>26</xdr:col>
                    <xdr:colOff>0</xdr:colOff>
                    <xdr:row>48</xdr:row>
                    <xdr:rowOff>9525</xdr:rowOff>
                  </from>
                  <to>
                    <xdr:col>26</xdr:col>
                    <xdr:colOff>1924050</xdr:colOff>
                    <xdr:row>49</xdr:row>
                    <xdr:rowOff>0</xdr:rowOff>
                  </to>
                </anchor>
              </controlPr>
            </control>
          </mc:Choice>
        </mc:AlternateContent>
        <mc:AlternateContent xmlns:mc="http://schemas.openxmlformats.org/markup-compatibility/2006">
          <mc:Choice Requires="x14">
            <control shapeId="1175" r:id="rId39" name="Drop Down 151">
              <controlPr defaultSize="0" autoLine="0" autoPict="0">
                <anchor moveWithCells="1">
                  <from>
                    <xdr:col>19</xdr:col>
                    <xdr:colOff>19050</xdr:colOff>
                    <xdr:row>48</xdr:row>
                    <xdr:rowOff>9525</xdr:rowOff>
                  </from>
                  <to>
                    <xdr:col>19</xdr:col>
                    <xdr:colOff>2286000</xdr:colOff>
                    <xdr:row>49</xdr:row>
                    <xdr:rowOff>0</xdr:rowOff>
                  </to>
                </anchor>
              </controlPr>
            </control>
          </mc:Choice>
        </mc:AlternateContent>
        <mc:AlternateContent xmlns:mc="http://schemas.openxmlformats.org/markup-compatibility/2006">
          <mc:Choice Requires="x14">
            <control shapeId="1180" r:id="rId40" name="Scroll Bar 156">
              <controlPr defaultSize="0" autoPict="0">
                <anchor moveWithCells="1">
                  <from>
                    <xdr:col>24</xdr:col>
                    <xdr:colOff>9525</xdr:colOff>
                    <xdr:row>42</xdr:row>
                    <xdr:rowOff>0</xdr:rowOff>
                  </from>
                  <to>
                    <xdr:col>24</xdr:col>
                    <xdr:colOff>142875</xdr:colOff>
                    <xdr:row>42</xdr:row>
                    <xdr:rowOff>409575</xdr:rowOff>
                  </to>
                </anchor>
              </controlPr>
            </control>
          </mc:Choice>
        </mc:AlternateContent>
        <mc:AlternateContent xmlns:mc="http://schemas.openxmlformats.org/markup-compatibility/2006">
          <mc:Choice Requires="x14">
            <control shapeId="1182" r:id="rId41" name="Scroll Bar 158">
              <controlPr defaultSize="0" autoPict="0">
                <anchor moveWithCells="1">
                  <from>
                    <xdr:col>24</xdr:col>
                    <xdr:colOff>9525</xdr:colOff>
                    <xdr:row>43</xdr:row>
                    <xdr:rowOff>0</xdr:rowOff>
                  </from>
                  <to>
                    <xdr:col>24</xdr:col>
                    <xdr:colOff>142875</xdr:colOff>
                    <xdr:row>43</xdr:row>
                    <xdr:rowOff>409575</xdr:rowOff>
                  </to>
                </anchor>
              </controlPr>
            </control>
          </mc:Choice>
        </mc:AlternateContent>
        <mc:AlternateContent xmlns:mc="http://schemas.openxmlformats.org/markup-compatibility/2006">
          <mc:Choice Requires="x14">
            <control shapeId="1183" r:id="rId42" name="Scroll Bar 159">
              <controlPr defaultSize="0" autoPict="0">
                <anchor moveWithCells="1">
                  <from>
                    <xdr:col>24</xdr:col>
                    <xdr:colOff>9525</xdr:colOff>
                    <xdr:row>44</xdr:row>
                    <xdr:rowOff>0</xdr:rowOff>
                  </from>
                  <to>
                    <xdr:col>24</xdr:col>
                    <xdr:colOff>142875</xdr:colOff>
                    <xdr:row>44</xdr:row>
                    <xdr:rowOff>409575</xdr:rowOff>
                  </to>
                </anchor>
              </controlPr>
            </control>
          </mc:Choice>
        </mc:AlternateContent>
        <mc:AlternateContent xmlns:mc="http://schemas.openxmlformats.org/markup-compatibility/2006">
          <mc:Choice Requires="x14">
            <control shapeId="1184" r:id="rId43" name="Scroll Bar 160">
              <controlPr defaultSize="0" autoPict="0">
                <anchor moveWithCells="1">
                  <from>
                    <xdr:col>24</xdr:col>
                    <xdr:colOff>9525</xdr:colOff>
                    <xdr:row>45</xdr:row>
                    <xdr:rowOff>0</xdr:rowOff>
                  </from>
                  <to>
                    <xdr:col>24</xdr:col>
                    <xdr:colOff>142875</xdr:colOff>
                    <xdr:row>45</xdr:row>
                    <xdr:rowOff>409575</xdr:rowOff>
                  </to>
                </anchor>
              </controlPr>
            </control>
          </mc:Choice>
        </mc:AlternateContent>
        <mc:AlternateContent xmlns:mc="http://schemas.openxmlformats.org/markup-compatibility/2006">
          <mc:Choice Requires="x14">
            <control shapeId="1185" r:id="rId44" name="Scroll Bar 161">
              <controlPr defaultSize="0" autoPict="0">
                <anchor moveWithCells="1">
                  <from>
                    <xdr:col>24</xdr:col>
                    <xdr:colOff>9525</xdr:colOff>
                    <xdr:row>46</xdr:row>
                    <xdr:rowOff>0</xdr:rowOff>
                  </from>
                  <to>
                    <xdr:col>24</xdr:col>
                    <xdr:colOff>142875</xdr:colOff>
                    <xdr:row>46</xdr:row>
                    <xdr:rowOff>409575</xdr:rowOff>
                  </to>
                </anchor>
              </controlPr>
            </control>
          </mc:Choice>
        </mc:AlternateContent>
        <mc:AlternateContent xmlns:mc="http://schemas.openxmlformats.org/markup-compatibility/2006">
          <mc:Choice Requires="x14">
            <control shapeId="1186" r:id="rId45" name="Scroll Bar 162">
              <controlPr defaultSize="0" autoPict="0">
                <anchor moveWithCells="1">
                  <from>
                    <xdr:col>24</xdr:col>
                    <xdr:colOff>9525</xdr:colOff>
                    <xdr:row>47</xdr:row>
                    <xdr:rowOff>0</xdr:rowOff>
                  </from>
                  <to>
                    <xdr:col>24</xdr:col>
                    <xdr:colOff>142875</xdr:colOff>
                    <xdr:row>47</xdr:row>
                    <xdr:rowOff>409575</xdr:rowOff>
                  </to>
                </anchor>
              </controlPr>
            </control>
          </mc:Choice>
        </mc:AlternateContent>
        <mc:AlternateContent xmlns:mc="http://schemas.openxmlformats.org/markup-compatibility/2006">
          <mc:Choice Requires="x14">
            <control shapeId="1187" r:id="rId46" name="Scroll Bar 163">
              <controlPr defaultSize="0" autoPict="0">
                <anchor moveWithCells="1">
                  <from>
                    <xdr:col>24</xdr:col>
                    <xdr:colOff>9525</xdr:colOff>
                    <xdr:row>48</xdr:row>
                    <xdr:rowOff>0</xdr:rowOff>
                  </from>
                  <to>
                    <xdr:col>24</xdr:col>
                    <xdr:colOff>142875</xdr:colOff>
                    <xdr:row>48</xdr:row>
                    <xdr:rowOff>409575</xdr:rowOff>
                  </to>
                </anchor>
              </controlPr>
            </control>
          </mc:Choice>
        </mc:AlternateContent>
        <mc:AlternateContent xmlns:mc="http://schemas.openxmlformats.org/markup-compatibility/2006">
          <mc:Choice Requires="x14">
            <control shapeId="1188" r:id="rId47" name="Scroll Bar 164">
              <controlPr defaultSize="0" autoPict="0">
                <anchor moveWithCells="1">
                  <from>
                    <xdr:col>40</xdr:col>
                    <xdr:colOff>19050</xdr:colOff>
                    <xdr:row>42</xdr:row>
                    <xdr:rowOff>19050</xdr:rowOff>
                  </from>
                  <to>
                    <xdr:col>40</xdr:col>
                    <xdr:colOff>152400</xdr:colOff>
                    <xdr:row>43</xdr:row>
                    <xdr:rowOff>9525</xdr:rowOff>
                  </to>
                </anchor>
              </controlPr>
            </control>
          </mc:Choice>
        </mc:AlternateContent>
        <mc:AlternateContent xmlns:mc="http://schemas.openxmlformats.org/markup-compatibility/2006">
          <mc:Choice Requires="x14">
            <control shapeId="1189" r:id="rId48" name="Scroll Bar 165">
              <controlPr defaultSize="0" autoPict="0">
                <anchor moveWithCells="1">
                  <from>
                    <xdr:col>40</xdr:col>
                    <xdr:colOff>19050</xdr:colOff>
                    <xdr:row>43</xdr:row>
                    <xdr:rowOff>19050</xdr:rowOff>
                  </from>
                  <to>
                    <xdr:col>40</xdr:col>
                    <xdr:colOff>152400</xdr:colOff>
                    <xdr:row>44</xdr:row>
                    <xdr:rowOff>9525</xdr:rowOff>
                  </to>
                </anchor>
              </controlPr>
            </control>
          </mc:Choice>
        </mc:AlternateContent>
        <mc:AlternateContent xmlns:mc="http://schemas.openxmlformats.org/markup-compatibility/2006">
          <mc:Choice Requires="x14">
            <control shapeId="1190" r:id="rId49" name="Scroll Bar 166">
              <controlPr defaultSize="0" autoPict="0">
                <anchor moveWithCells="1">
                  <from>
                    <xdr:col>40</xdr:col>
                    <xdr:colOff>19050</xdr:colOff>
                    <xdr:row>44</xdr:row>
                    <xdr:rowOff>19050</xdr:rowOff>
                  </from>
                  <to>
                    <xdr:col>40</xdr:col>
                    <xdr:colOff>152400</xdr:colOff>
                    <xdr:row>45</xdr:row>
                    <xdr:rowOff>9525</xdr:rowOff>
                  </to>
                </anchor>
              </controlPr>
            </control>
          </mc:Choice>
        </mc:AlternateContent>
        <mc:AlternateContent xmlns:mc="http://schemas.openxmlformats.org/markup-compatibility/2006">
          <mc:Choice Requires="x14">
            <control shapeId="1191" r:id="rId50" name="Scroll Bar 167">
              <controlPr defaultSize="0" autoPict="0">
                <anchor moveWithCells="1">
                  <from>
                    <xdr:col>40</xdr:col>
                    <xdr:colOff>19050</xdr:colOff>
                    <xdr:row>45</xdr:row>
                    <xdr:rowOff>19050</xdr:rowOff>
                  </from>
                  <to>
                    <xdr:col>40</xdr:col>
                    <xdr:colOff>152400</xdr:colOff>
                    <xdr:row>46</xdr:row>
                    <xdr:rowOff>9525</xdr:rowOff>
                  </to>
                </anchor>
              </controlPr>
            </control>
          </mc:Choice>
        </mc:AlternateContent>
        <mc:AlternateContent xmlns:mc="http://schemas.openxmlformats.org/markup-compatibility/2006">
          <mc:Choice Requires="x14">
            <control shapeId="1192" r:id="rId51" name="Scroll Bar 168">
              <controlPr defaultSize="0" autoPict="0">
                <anchor moveWithCells="1">
                  <from>
                    <xdr:col>40</xdr:col>
                    <xdr:colOff>19050</xdr:colOff>
                    <xdr:row>46</xdr:row>
                    <xdr:rowOff>19050</xdr:rowOff>
                  </from>
                  <to>
                    <xdr:col>40</xdr:col>
                    <xdr:colOff>152400</xdr:colOff>
                    <xdr:row>47</xdr:row>
                    <xdr:rowOff>9525</xdr:rowOff>
                  </to>
                </anchor>
              </controlPr>
            </control>
          </mc:Choice>
        </mc:AlternateContent>
        <mc:AlternateContent xmlns:mc="http://schemas.openxmlformats.org/markup-compatibility/2006">
          <mc:Choice Requires="x14">
            <control shapeId="1193" r:id="rId52" name="Scroll Bar 169">
              <controlPr defaultSize="0" autoPict="0">
                <anchor moveWithCells="1">
                  <from>
                    <xdr:col>40</xdr:col>
                    <xdr:colOff>19050</xdr:colOff>
                    <xdr:row>47</xdr:row>
                    <xdr:rowOff>19050</xdr:rowOff>
                  </from>
                  <to>
                    <xdr:col>40</xdr:col>
                    <xdr:colOff>152400</xdr:colOff>
                    <xdr:row>48</xdr:row>
                    <xdr:rowOff>9525</xdr:rowOff>
                  </to>
                </anchor>
              </controlPr>
            </control>
          </mc:Choice>
        </mc:AlternateContent>
        <mc:AlternateContent xmlns:mc="http://schemas.openxmlformats.org/markup-compatibility/2006">
          <mc:Choice Requires="x14">
            <control shapeId="1194" r:id="rId53" name="Scroll Bar 170">
              <controlPr defaultSize="0" autoPict="0">
                <anchor moveWithCells="1">
                  <from>
                    <xdr:col>40</xdr:col>
                    <xdr:colOff>19050</xdr:colOff>
                    <xdr:row>48</xdr:row>
                    <xdr:rowOff>19050</xdr:rowOff>
                  </from>
                  <to>
                    <xdr:col>40</xdr:col>
                    <xdr:colOff>152400</xdr:colOff>
                    <xdr:row>48</xdr:row>
                    <xdr:rowOff>428625</xdr:rowOff>
                  </to>
                </anchor>
              </controlPr>
            </control>
          </mc:Choice>
        </mc:AlternateContent>
        <mc:AlternateContent xmlns:mc="http://schemas.openxmlformats.org/markup-compatibility/2006">
          <mc:Choice Requires="x14">
            <control shapeId="1195" r:id="rId54" name="Spinner 171">
              <controlPr defaultSize="0" autoPict="0">
                <anchor moveWithCells="1" sizeWithCells="1">
                  <from>
                    <xdr:col>7</xdr:col>
                    <xdr:colOff>19050</xdr:colOff>
                    <xdr:row>42</xdr:row>
                    <xdr:rowOff>9525</xdr:rowOff>
                  </from>
                  <to>
                    <xdr:col>7</xdr:col>
                    <xdr:colOff>190500</xdr:colOff>
                    <xdr:row>43</xdr:row>
                    <xdr:rowOff>0</xdr:rowOff>
                  </to>
                </anchor>
              </controlPr>
            </control>
          </mc:Choice>
        </mc:AlternateContent>
        <mc:AlternateContent xmlns:mc="http://schemas.openxmlformats.org/markup-compatibility/2006">
          <mc:Choice Requires="x14">
            <control shapeId="1198" r:id="rId55" name="Check Box 174">
              <controlPr defaultSize="0" autoFill="0" autoLine="0" autoPict="0" altText="   milieu intérieur">
                <anchor moveWithCells="1">
                  <from>
                    <xdr:col>4</xdr:col>
                    <xdr:colOff>57150</xdr:colOff>
                    <xdr:row>42</xdr:row>
                    <xdr:rowOff>19050</xdr:rowOff>
                  </from>
                  <to>
                    <xdr:col>4</xdr:col>
                    <xdr:colOff>1152525</xdr:colOff>
                    <xdr:row>42</xdr:row>
                    <xdr:rowOff>180975</xdr:rowOff>
                  </to>
                </anchor>
              </controlPr>
            </control>
          </mc:Choice>
        </mc:AlternateContent>
        <mc:AlternateContent xmlns:mc="http://schemas.openxmlformats.org/markup-compatibility/2006">
          <mc:Choice Requires="x14">
            <control shapeId="1199" r:id="rId56" name="Check Box 175">
              <controlPr defaultSize="0" autoFill="0" autoLine="0" autoPict="0" altText="   milieu extérieur">
                <anchor moveWithCells="1">
                  <from>
                    <xdr:col>4</xdr:col>
                    <xdr:colOff>57150</xdr:colOff>
                    <xdr:row>42</xdr:row>
                    <xdr:rowOff>190500</xdr:rowOff>
                  </from>
                  <to>
                    <xdr:col>4</xdr:col>
                    <xdr:colOff>1076325</xdr:colOff>
                    <xdr:row>42</xdr:row>
                    <xdr:rowOff>390525</xdr:rowOff>
                  </to>
                </anchor>
              </controlPr>
            </control>
          </mc:Choice>
        </mc:AlternateContent>
        <mc:AlternateContent xmlns:mc="http://schemas.openxmlformats.org/markup-compatibility/2006">
          <mc:Choice Requires="x14">
            <control shapeId="1202" r:id="rId57" name="Check Box 178">
              <controlPr defaultSize="0" autoFill="0" autoLine="0" autoPict="0" altText="   milieu intérieur">
                <anchor moveWithCells="1">
                  <from>
                    <xdr:col>4</xdr:col>
                    <xdr:colOff>47625</xdr:colOff>
                    <xdr:row>43</xdr:row>
                    <xdr:rowOff>66675</xdr:rowOff>
                  </from>
                  <to>
                    <xdr:col>4</xdr:col>
                    <xdr:colOff>1133475</xdr:colOff>
                    <xdr:row>43</xdr:row>
                    <xdr:rowOff>228600</xdr:rowOff>
                  </to>
                </anchor>
              </controlPr>
            </control>
          </mc:Choice>
        </mc:AlternateContent>
        <mc:AlternateContent xmlns:mc="http://schemas.openxmlformats.org/markup-compatibility/2006">
          <mc:Choice Requires="x14">
            <control shapeId="1203" r:id="rId58" name="Check Box 179">
              <controlPr defaultSize="0" autoFill="0" autoLine="0" autoPict="0" altText="   milieu extérieur">
                <anchor moveWithCells="1">
                  <from>
                    <xdr:col>4</xdr:col>
                    <xdr:colOff>47625</xdr:colOff>
                    <xdr:row>43</xdr:row>
                    <xdr:rowOff>228600</xdr:rowOff>
                  </from>
                  <to>
                    <xdr:col>4</xdr:col>
                    <xdr:colOff>1066800</xdr:colOff>
                    <xdr:row>43</xdr:row>
                    <xdr:rowOff>409575</xdr:rowOff>
                  </to>
                </anchor>
              </controlPr>
            </control>
          </mc:Choice>
        </mc:AlternateContent>
        <mc:AlternateContent xmlns:mc="http://schemas.openxmlformats.org/markup-compatibility/2006">
          <mc:Choice Requires="x14">
            <control shapeId="1206" r:id="rId59" name="Check Box 182">
              <controlPr defaultSize="0" autoFill="0" autoLine="0" autoPict="0" altText="   milieu intérieur">
                <anchor moveWithCells="1">
                  <from>
                    <xdr:col>4</xdr:col>
                    <xdr:colOff>47625</xdr:colOff>
                    <xdr:row>44</xdr:row>
                    <xdr:rowOff>76200</xdr:rowOff>
                  </from>
                  <to>
                    <xdr:col>4</xdr:col>
                    <xdr:colOff>1133475</xdr:colOff>
                    <xdr:row>44</xdr:row>
                    <xdr:rowOff>238125</xdr:rowOff>
                  </to>
                </anchor>
              </controlPr>
            </control>
          </mc:Choice>
        </mc:AlternateContent>
        <mc:AlternateContent xmlns:mc="http://schemas.openxmlformats.org/markup-compatibility/2006">
          <mc:Choice Requires="x14">
            <control shapeId="1207" r:id="rId60" name="Check Box 183">
              <controlPr defaultSize="0" autoFill="0" autoLine="0" autoPict="0" altText="   milieu extérieur">
                <anchor moveWithCells="1">
                  <from>
                    <xdr:col>4</xdr:col>
                    <xdr:colOff>47625</xdr:colOff>
                    <xdr:row>44</xdr:row>
                    <xdr:rowOff>228600</xdr:rowOff>
                  </from>
                  <to>
                    <xdr:col>4</xdr:col>
                    <xdr:colOff>1066800</xdr:colOff>
                    <xdr:row>44</xdr:row>
                    <xdr:rowOff>409575</xdr:rowOff>
                  </to>
                </anchor>
              </controlPr>
            </control>
          </mc:Choice>
        </mc:AlternateContent>
        <mc:AlternateContent xmlns:mc="http://schemas.openxmlformats.org/markup-compatibility/2006">
          <mc:Choice Requires="x14">
            <control shapeId="1210" r:id="rId61" name="Check Box 186">
              <controlPr defaultSize="0" autoFill="0" autoLine="0" autoPict="0" altText="   milieu intérieur">
                <anchor moveWithCells="1">
                  <from>
                    <xdr:col>4</xdr:col>
                    <xdr:colOff>38100</xdr:colOff>
                    <xdr:row>45</xdr:row>
                    <xdr:rowOff>66675</xdr:rowOff>
                  </from>
                  <to>
                    <xdr:col>4</xdr:col>
                    <xdr:colOff>1123950</xdr:colOff>
                    <xdr:row>45</xdr:row>
                    <xdr:rowOff>228600</xdr:rowOff>
                  </to>
                </anchor>
              </controlPr>
            </control>
          </mc:Choice>
        </mc:AlternateContent>
        <mc:AlternateContent xmlns:mc="http://schemas.openxmlformats.org/markup-compatibility/2006">
          <mc:Choice Requires="x14">
            <control shapeId="1211" r:id="rId62" name="Check Box 187">
              <controlPr defaultSize="0" autoFill="0" autoLine="0" autoPict="0" altText="   milieu extérieur">
                <anchor moveWithCells="1">
                  <from>
                    <xdr:col>4</xdr:col>
                    <xdr:colOff>38100</xdr:colOff>
                    <xdr:row>45</xdr:row>
                    <xdr:rowOff>219075</xdr:rowOff>
                  </from>
                  <to>
                    <xdr:col>4</xdr:col>
                    <xdr:colOff>1057275</xdr:colOff>
                    <xdr:row>45</xdr:row>
                    <xdr:rowOff>400050</xdr:rowOff>
                  </to>
                </anchor>
              </controlPr>
            </control>
          </mc:Choice>
        </mc:AlternateContent>
        <mc:AlternateContent xmlns:mc="http://schemas.openxmlformats.org/markup-compatibility/2006">
          <mc:Choice Requires="x14">
            <control shapeId="1214" r:id="rId63" name="Check Box 190">
              <controlPr defaultSize="0" autoFill="0" autoLine="0" autoPict="0" altText="   milieu intérieur">
                <anchor moveWithCells="1">
                  <from>
                    <xdr:col>4</xdr:col>
                    <xdr:colOff>38100</xdr:colOff>
                    <xdr:row>46</xdr:row>
                    <xdr:rowOff>57150</xdr:rowOff>
                  </from>
                  <to>
                    <xdr:col>4</xdr:col>
                    <xdr:colOff>1123950</xdr:colOff>
                    <xdr:row>46</xdr:row>
                    <xdr:rowOff>219075</xdr:rowOff>
                  </to>
                </anchor>
              </controlPr>
            </control>
          </mc:Choice>
        </mc:AlternateContent>
        <mc:AlternateContent xmlns:mc="http://schemas.openxmlformats.org/markup-compatibility/2006">
          <mc:Choice Requires="x14">
            <control shapeId="1215" r:id="rId64" name="Check Box 191">
              <controlPr defaultSize="0" autoFill="0" autoLine="0" autoPict="0" altText="  milieu extérieur">
                <anchor moveWithCells="1">
                  <from>
                    <xdr:col>4</xdr:col>
                    <xdr:colOff>38100</xdr:colOff>
                    <xdr:row>46</xdr:row>
                    <xdr:rowOff>209550</xdr:rowOff>
                  </from>
                  <to>
                    <xdr:col>4</xdr:col>
                    <xdr:colOff>1057275</xdr:colOff>
                    <xdr:row>46</xdr:row>
                    <xdr:rowOff>390525</xdr:rowOff>
                  </to>
                </anchor>
              </controlPr>
            </control>
          </mc:Choice>
        </mc:AlternateContent>
        <mc:AlternateContent xmlns:mc="http://schemas.openxmlformats.org/markup-compatibility/2006">
          <mc:Choice Requires="x14">
            <control shapeId="1218" r:id="rId65" name="Check Box 194">
              <controlPr defaultSize="0" autoFill="0" autoLine="0" autoPict="0" altText="   milieu intérieur">
                <anchor moveWithCells="1">
                  <from>
                    <xdr:col>4</xdr:col>
                    <xdr:colOff>28575</xdr:colOff>
                    <xdr:row>47</xdr:row>
                    <xdr:rowOff>38100</xdr:rowOff>
                  </from>
                  <to>
                    <xdr:col>4</xdr:col>
                    <xdr:colOff>1114425</xdr:colOff>
                    <xdr:row>47</xdr:row>
                    <xdr:rowOff>200025</xdr:rowOff>
                  </to>
                </anchor>
              </controlPr>
            </control>
          </mc:Choice>
        </mc:AlternateContent>
        <mc:AlternateContent xmlns:mc="http://schemas.openxmlformats.org/markup-compatibility/2006">
          <mc:Choice Requires="x14">
            <control shapeId="1219" r:id="rId66" name="Check Box 195">
              <controlPr defaultSize="0" autoFill="0" autoLine="0" autoPict="0" altText="   milieu extérieur">
                <anchor moveWithCells="1">
                  <from>
                    <xdr:col>4</xdr:col>
                    <xdr:colOff>28575</xdr:colOff>
                    <xdr:row>47</xdr:row>
                    <xdr:rowOff>200025</xdr:rowOff>
                  </from>
                  <to>
                    <xdr:col>4</xdr:col>
                    <xdr:colOff>1047750</xdr:colOff>
                    <xdr:row>47</xdr:row>
                    <xdr:rowOff>381000</xdr:rowOff>
                  </to>
                </anchor>
              </controlPr>
            </control>
          </mc:Choice>
        </mc:AlternateContent>
        <mc:AlternateContent xmlns:mc="http://schemas.openxmlformats.org/markup-compatibility/2006">
          <mc:Choice Requires="x14">
            <control shapeId="1222" r:id="rId67" name="Check Box 198">
              <controlPr defaultSize="0" autoFill="0" autoLine="0" autoPict="0" altText="   milieu intérieur">
                <anchor moveWithCells="1">
                  <from>
                    <xdr:col>4</xdr:col>
                    <xdr:colOff>28575</xdr:colOff>
                    <xdr:row>48</xdr:row>
                    <xdr:rowOff>66675</xdr:rowOff>
                  </from>
                  <to>
                    <xdr:col>4</xdr:col>
                    <xdr:colOff>1114425</xdr:colOff>
                    <xdr:row>48</xdr:row>
                    <xdr:rowOff>228600</xdr:rowOff>
                  </to>
                </anchor>
              </controlPr>
            </control>
          </mc:Choice>
        </mc:AlternateContent>
        <mc:AlternateContent xmlns:mc="http://schemas.openxmlformats.org/markup-compatibility/2006">
          <mc:Choice Requires="x14">
            <control shapeId="1223" r:id="rId68" name="Check Box 199">
              <controlPr defaultSize="0" autoFill="0" autoLine="0" autoPict="0" altText="   milieu extérieur">
                <anchor moveWithCells="1">
                  <from>
                    <xdr:col>4</xdr:col>
                    <xdr:colOff>28575</xdr:colOff>
                    <xdr:row>48</xdr:row>
                    <xdr:rowOff>228600</xdr:rowOff>
                  </from>
                  <to>
                    <xdr:col>4</xdr:col>
                    <xdr:colOff>1047750</xdr:colOff>
                    <xdr:row>48</xdr:row>
                    <xdr:rowOff>409575</xdr:rowOff>
                  </to>
                </anchor>
              </controlPr>
            </control>
          </mc:Choice>
        </mc:AlternateContent>
        <mc:AlternateContent xmlns:mc="http://schemas.openxmlformats.org/markup-compatibility/2006">
          <mc:Choice Requires="x14">
            <control shapeId="1224" r:id="rId69" name="Check Box 200">
              <controlPr defaultSize="0" autoFill="0" autoLine="0" autoPict="0" altText="            =">
                <anchor moveWithCells="1">
                  <from>
                    <xdr:col>20</xdr:col>
                    <xdr:colOff>0</xdr:colOff>
                    <xdr:row>45</xdr:row>
                    <xdr:rowOff>247650</xdr:rowOff>
                  </from>
                  <to>
                    <xdr:col>23</xdr:col>
                    <xdr:colOff>28575</xdr:colOff>
                    <xdr:row>45</xdr:row>
                    <xdr:rowOff>361950</xdr:rowOff>
                  </to>
                </anchor>
              </controlPr>
            </control>
          </mc:Choice>
        </mc:AlternateContent>
        <mc:AlternateContent xmlns:mc="http://schemas.openxmlformats.org/markup-compatibility/2006">
          <mc:Choice Requires="x14">
            <control shapeId="1227" r:id="rId70" name="Check Box 203">
              <controlPr defaultSize="0" autoFill="0" autoLine="0" autoPict="0">
                <anchor moveWithCells="1">
                  <from>
                    <xdr:col>20</xdr:col>
                    <xdr:colOff>0</xdr:colOff>
                    <xdr:row>48</xdr:row>
                    <xdr:rowOff>66675</xdr:rowOff>
                  </from>
                  <to>
                    <xdr:col>20</xdr:col>
                    <xdr:colOff>381000</xdr:colOff>
                    <xdr:row>48</xdr:row>
                    <xdr:rowOff>200025</xdr:rowOff>
                  </to>
                </anchor>
              </controlPr>
            </control>
          </mc:Choice>
        </mc:AlternateContent>
        <mc:AlternateContent xmlns:mc="http://schemas.openxmlformats.org/markup-compatibility/2006">
          <mc:Choice Requires="x14">
            <control shapeId="1228" r:id="rId71" name="Check Box 204">
              <controlPr defaultSize="0" autoFill="0" autoLine="0" autoPict="0" altText="            =">
                <anchor moveWithCells="1">
                  <from>
                    <xdr:col>20</xdr:col>
                    <xdr:colOff>0</xdr:colOff>
                    <xdr:row>48</xdr:row>
                    <xdr:rowOff>247650</xdr:rowOff>
                  </from>
                  <to>
                    <xdr:col>23</xdr:col>
                    <xdr:colOff>28575</xdr:colOff>
                    <xdr:row>48</xdr:row>
                    <xdr:rowOff>361950</xdr:rowOff>
                  </to>
                </anchor>
              </controlPr>
            </control>
          </mc:Choice>
        </mc:AlternateContent>
        <mc:AlternateContent xmlns:mc="http://schemas.openxmlformats.org/markup-compatibility/2006">
          <mc:Choice Requires="x14">
            <control shapeId="1231" r:id="rId72" name="Check Box 207">
              <controlPr defaultSize="0" autoFill="0" autoLine="0" autoPict="0">
                <anchor moveWithCells="1">
                  <from>
                    <xdr:col>20</xdr:col>
                    <xdr:colOff>0</xdr:colOff>
                    <xdr:row>46</xdr:row>
                    <xdr:rowOff>76200</xdr:rowOff>
                  </from>
                  <to>
                    <xdr:col>20</xdr:col>
                    <xdr:colOff>381000</xdr:colOff>
                    <xdr:row>46</xdr:row>
                    <xdr:rowOff>209550</xdr:rowOff>
                  </to>
                </anchor>
              </controlPr>
            </control>
          </mc:Choice>
        </mc:AlternateContent>
        <mc:AlternateContent xmlns:mc="http://schemas.openxmlformats.org/markup-compatibility/2006">
          <mc:Choice Requires="x14">
            <control shapeId="1232" r:id="rId73" name="Check Box 208">
              <controlPr defaultSize="0" autoFill="0" autoLine="0" autoPict="0" altText="            =">
                <anchor moveWithCells="1">
                  <from>
                    <xdr:col>20</xdr:col>
                    <xdr:colOff>0</xdr:colOff>
                    <xdr:row>46</xdr:row>
                    <xdr:rowOff>257175</xdr:rowOff>
                  </from>
                  <to>
                    <xdr:col>23</xdr:col>
                    <xdr:colOff>28575</xdr:colOff>
                    <xdr:row>46</xdr:row>
                    <xdr:rowOff>371475</xdr:rowOff>
                  </to>
                </anchor>
              </controlPr>
            </control>
          </mc:Choice>
        </mc:AlternateContent>
        <mc:AlternateContent xmlns:mc="http://schemas.openxmlformats.org/markup-compatibility/2006">
          <mc:Choice Requires="x14">
            <control shapeId="1233" r:id="rId74" name="Check Box 209">
              <controlPr defaultSize="0" autoFill="0" autoLine="0" autoPict="0">
                <anchor moveWithCells="1">
                  <from>
                    <xdr:col>20</xdr:col>
                    <xdr:colOff>0</xdr:colOff>
                    <xdr:row>47</xdr:row>
                    <xdr:rowOff>76200</xdr:rowOff>
                  </from>
                  <to>
                    <xdr:col>20</xdr:col>
                    <xdr:colOff>381000</xdr:colOff>
                    <xdr:row>47</xdr:row>
                    <xdr:rowOff>209550</xdr:rowOff>
                  </to>
                </anchor>
              </controlPr>
            </control>
          </mc:Choice>
        </mc:AlternateContent>
        <mc:AlternateContent xmlns:mc="http://schemas.openxmlformats.org/markup-compatibility/2006">
          <mc:Choice Requires="x14">
            <control shapeId="1234" r:id="rId75" name="Check Box 210">
              <controlPr defaultSize="0" autoFill="0" autoLine="0" autoPict="0" altText="            =">
                <anchor moveWithCells="1">
                  <from>
                    <xdr:col>20</xdr:col>
                    <xdr:colOff>0</xdr:colOff>
                    <xdr:row>47</xdr:row>
                    <xdr:rowOff>257175</xdr:rowOff>
                  </from>
                  <to>
                    <xdr:col>23</xdr:col>
                    <xdr:colOff>28575</xdr:colOff>
                    <xdr:row>47</xdr:row>
                    <xdr:rowOff>371475</xdr:rowOff>
                  </to>
                </anchor>
              </controlPr>
            </control>
          </mc:Choice>
        </mc:AlternateContent>
        <mc:AlternateContent xmlns:mc="http://schemas.openxmlformats.org/markup-compatibility/2006">
          <mc:Choice Requires="x14">
            <control shapeId="1245" r:id="rId76" name="Check Box 221">
              <controlPr defaultSize="0" autoFill="0" autoLine="0" autoPict="0" altText="   milieu intérieur">
                <anchor moveWithCells="1">
                  <from>
                    <xdr:col>26</xdr:col>
                    <xdr:colOff>142875</xdr:colOff>
                    <xdr:row>25</xdr:row>
                    <xdr:rowOff>9525</xdr:rowOff>
                  </from>
                  <to>
                    <xdr:col>26</xdr:col>
                    <xdr:colOff>723900</xdr:colOff>
                    <xdr:row>25</xdr:row>
                    <xdr:rowOff>180975</xdr:rowOff>
                  </to>
                </anchor>
              </controlPr>
            </control>
          </mc:Choice>
        </mc:AlternateContent>
        <mc:AlternateContent xmlns:mc="http://schemas.openxmlformats.org/markup-compatibility/2006">
          <mc:Choice Requires="x14">
            <control shapeId="1246" r:id="rId77" name="Check Box 222">
              <controlPr defaultSize="0" autoFill="0" autoLine="0" autoPict="0" altText="   milieu intérieur">
                <anchor moveWithCells="1">
                  <from>
                    <xdr:col>26</xdr:col>
                    <xdr:colOff>1095375</xdr:colOff>
                    <xdr:row>25</xdr:row>
                    <xdr:rowOff>9525</xdr:rowOff>
                  </from>
                  <to>
                    <xdr:col>26</xdr:col>
                    <xdr:colOff>1676400</xdr:colOff>
                    <xdr:row>25</xdr:row>
                    <xdr:rowOff>180975</xdr:rowOff>
                  </to>
                </anchor>
              </controlPr>
            </control>
          </mc:Choice>
        </mc:AlternateContent>
        <mc:AlternateContent xmlns:mc="http://schemas.openxmlformats.org/markup-compatibility/2006">
          <mc:Choice Requires="x14">
            <control shapeId="1247" r:id="rId78" name="Check Box 223">
              <controlPr defaultSize="0" autoFill="0" autoLine="0" autoPict="0" altText="   milieu intérieur">
                <anchor moveWithCells="1">
                  <from>
                    <xdr:col>26</xdr:col>
                    <xdr:colOff>142875</xdr:colOff>
                    <xdr:row>26</xdr:row>
                    <xdr:rowOff>9525</xdr:rowOff>
                  </from>
                  <to>
                    <xdr:col>26</xdr:col>
                    <xdr:colOff>723900</xdr:colOff>
                    <xdr:row>26</xdr:row>
                    <xdr:rowOff>180975</xdr:rowOff>
                  </to>
                </anchor>
              </controlPr>
            </control>
          </mc:Choice>
        </mc:AlternateContent>
        <mc:AlternateContent xmlns:mc="http://schemas.openxmlformats.org/markup-compatibility/2006">
          <mc:Choice Requires="x14">
            <control shapeId="1248" r:id="rId79" name="Check Box 224">
              <controlPr defaultSize="0" autoFill="0" autoLine="0" autoPict="0" altText="   milieu intérieur">
                <anchor moveWithCells="1">
                  <from>
                    <xdr:col>26</xdr:col>
                    <xdr:colOff>1095375</xdr:colOff>
                    <xdr:row>26</xdr:row>
                    <xdr:rowOff>9525</xdr:rowOff>
                  </from>
                  <to>
                    <xdr:col>26</xdr:col>
                    <xdr:colOff>1676400</xdr:colOff>
                    <xdr:row>26</xdr:row>
                    <xdr:rowOff>180975</xdr:rowOff>
                  </to>
                </anchor>
              </controlPr>
            </control>
          </mc:Choice>
        </mc:AlternateContent>
        <mc:AlternateContent xmlns:mc="http://schemas.openxmlformats.org/markup-compatibility/2006">
          <mc:Choice Requires="x14">
            <control shapeId="1249" r:id="rId80" name="Check Box 225">
              <controlPr defaultSize="0" autoFill="0" autoLine="0" autoPict="0" altText="   milieu intérieur">
                <anchor moveWithCells="1">
                  <from>
                    <xdr:col>26</xdr:col>
                    <xdr:colOff>142875</xdr:colOff>
                    <xdr:row>27</xdr:row>
                    <xdr:rowOff>9525</xdr:rowOff>
                  </from>
                  <to>
                    <xdr:col>26</xdr:col>
                    <xdr:colOff>723900</xdr:colOff>
                    <xdr:row>27</xdr:row>
                    <xdr:rowOff>180975</xdr:rowOff>
                  </to>
                </anchor>
              </controlPr>
            </control>
          </mc:Choice>
        </mc:AlternateContent>
        <mc:AlternateContent xmlns:mc="http://schemas.openxmlformats.org/markup-compatibility/2006">
          <mc:Choice Requires="x14">
            <control shapeId="1250" r:id="rId81" name="Check Box 226">
              <controlPr defaultSize="0" autoFill="0" autoLine="0" autoPict="0" altText="   milieu intérieur">
                <anchor moveWithCells="1">
                  <from>
                    <xdr:col>26</xdr:col>
                    <xdr:colOff>1095375</xdr:colOff>
                    <xdr:row>27</xdr:row>
                    <xdr:rowOff>9525</xdr:rowOff>
                  </from>
                  <to>
                    <xdr:col>26</xdr:col>
                    <xdr:colOff>1676400</xdr:colOff>
                    <xdr:row>27</xdr:row>
                    <xdr:rowOff>180975</xdr:rowOff>
                  </to>
                </anchor>
              </controlPr>
            </control>
          </mc:Choice>
        </mc:AlternateContent>
        <mc:AlternateContent xmlns:mc="http://schemas.openxmlformats.org/markup-compatibility/2006">
          <mc:Choice Requires="x14">
            <control shapeId="1251" r:id="rId82" name="Check Box 227">
              <controlPr defaultSize="0" autoFill="0" autoLine="0" autoPict="0" altText="   milieu intérieur">
                <anchor moveWithCells="1">
                  <from>
                    <xdr:col>26</xdr:col>
                    <xdr:colOff>142875</xdr:colOff>
                    <xdr:row>28</xdr:row>
                    <xdr:rowOff>9525</xdr:rowOff>
                  </from>
                  <to>
                    <xdr:col>26</xdr:col>
                    <xdr:colOff>723900</xdr:colOff>
                    <xdr:row>28</xdr:row>
                    <xdr:rowOff>180975</xdr:rowOff>
                  </to>
                </anchor>
              </controlPr>
            </control>
          </mc:Choice>
        </mc:AlternateContent>
        <mc:AlternateContent xmlns:mc="http://schemas.openxmlformats.org/markup-compatibility/2006">
          <mc:Choice Requires="x14">
            <control shapeId="1252" r:id="rId83" name="Check Box 228">
              <controlPr defaultSize="0" autoFill="0" autoLine="0" autoPict="0" altText="   milieu intérieur">
                <anchor moveWithCells="1">
                  <from>
                    <xdr:col>26</xdr:col>
                    <xdr:colOff>1095375</xdr:colOff>
                    <xdr:row>28</xdr:row>
                    <xdr:rowOff>9525</xdr:rowOff>
                  </from>
                  <to>
                    <xdr:col>26</xdr:col>
                    <xdr:colOff>1676400</xdr:colOff>
                    <xdr:row>28</xdr:row>
                    <xdr:rowOff>180975</xdr:rowOff>
                  </to>
                </anchor>
              </controlPr>
            </control>
          </mc:Choice>
        </mc:AlternateContent>
        <mc:AlternateContent xmlns:mc="http://schemas.openxmlformats.org/markup-compatibility/2006">
          <mc:Choice Requires="x14">
            <control shapeId="1253" r:id="rId84" name="Check Box 229">
              <controlPr defaultSize="0" autoFill="0" autoLine="0" autoPict="0" altText="   milieu intérieur">
                <anchor moveWithCells="1">
                  <from>
                    <xdr:col>26</xdr:col>
                    <xdr:colOff>142875</xdr:colOff>
                    <xdr:row>29</xdr:row>
                    <xdr:rowOff>9525</xdr:rowOff>
                  </from>
                  <to>
                    <xdr:col>26</xdr:col>
                    <xdr:colOff>723900</xdr:colOff>
                    <xdr:row>29</xdr:row>
                    <xdr:rowOff>180975</xdr:rowOff>
                  </to>
                </anchor>
              </controlPr>
            </control>
          </mc:Choice>
        </mc:AlternateContent>
        <mc:AlternateContent xmlns:mc="http://schemas.openxmlformats.org/markup-compatibility/2006">
          <mc:Choice Requires="x14">
            <control shapeId="1254" r:id="rId85" name="Check Box 230">
              <controlPr defaultSize="0" autoFill="0" autoLine="0" autoPict="0" altText="   milieu intérieur">
                <anchor moveWithCells="1">
                  <from>
                    <xdr:col>26</xdr:col>
                    <xdr:colOff>1095375</xdr:colOff>
                    <xdr:row>29</xdr:row>
                    <xdr:rowOff>9525</xdr:rowOff>
                  </from>
                  <to>
                    <xdr:col>26</xdr:col>
                    <xdr:colOff>1676400</xdr:colOff>
                    <xdr:row>29</xdr:row>
                    <xdr:rowOff>180975</xdr:rowOff>
                  </to>
                </anchor>
              </controlPr>
            </control>
          </mc:Choice>
        </mc:AlternateContent>
        <mc:AlternateContent xmlns:mc="http://schemas.openxmlformats.org/markup-compatibility/2006">
          <mc:Choice Requires="x14">
            <control shapeId="1255" r:id="rId86" name="Check Box 231">
              <controlPr defaultSize="0" autoFill="0" autoLine="0" autoPict="0" altText="   milieu intérieur">
                <anchor moveWithCells="1">
                  <from>
                    <xdr:col>26</xdr:col>
                    <xdr:colOff>142875</xdr:colOff>
                    <xdr:row>30</xdr:row>
                    <xdr:rowOff>9525</xdr:rowOff>
                  </from>
                  <to>
                    <xdr:col>26</xdr:col>
                    <xdr:colOff>723900</xdr:colOff>
                    <xdr:row>30</xdr:row>
                    <xdr:rowOff>180975</xdr:rowOff>
                  </to>
                </anchor>
              </controlPr>
            </control>
          </mc:Choice>
        </mc:AlternateContent>
        <mc:AlternateContent xmlns:mc="http://schemas.openxmlformats.org/markup-compatibility/2006">
          <mc:Choice Requires="x14">
            <control shapeId="1256" r:id="rId87" name="Check Box 232">
              <controlPr defaultSize="0" autoFill="0" autoLine="0" autoPict="0" altText="   milieu intérieur">
                <anchor moveWithCells="1">
                  <from>
                    <xdr:col>26</xdr:col>
                    <xdr:colOff>1095375</xdr:colOff>
                    <xdr:row>30</xdr:row>
                    <xdr:rowOff>9525</xdr:rowOff>
                  </from>
                  <to>
                    <xdr:col>26</xdr:col>
                    <xdr:colOff>1676400</xdr:colOff>
                    <xdr:row>30</xdr:row>
                    <xdr:rowOff>180975</xdr:rowOff>
                  </to>
                </anchor>
              </controlPr>
            </control>
          </mc:Choice>
        </mc:AlternateContent>
        <mc:AlternateContent xmlns:mc="http://schemas.openxmlformats.org/markup-compatibility/2006">
          <mc:Choice Requires="x14">
            <control shapeId="1257" r:id="rId88" name="Check Box 233">
              <controlPr defaultSize="0" autoFill="0" autoLine="0" autoPict="0" altText="   milieu intérieur">
                <anchor moveWithCells="1">
                  <from>
                    <xdr:col>26</xdr:col>
                    <xdr:colOff>142875</xdr:colOff>
                    <xdr:row>31</xdr:row>
                    <xdr:rowOff>19050</xdr:rowOff>
                  </from>
                  <to>
                    <xdr:col>26</xdr:col>
                    <xdr:colOff>723900</xdr:colOff>
                    <xdr:row>31</xdr:row>
                    <xdr:rowOff>190500</xdr:rowOff>
                  </to>
                </anchor>
              </controlPr>
            </control>
          </mc:Choice>
        </mc:AlternateContent>
        <mc:AlternateContent xmlns:mc="http://schemas.openxmlformats.org/markup-compatibility/2006">
          <mc:Choice Requires="x14">
            <control shapeId="1258" r:id="rId89" name="Check Box 234">
              <controlPr defaultSize="0" autoFill="0" autoLine="0" autoPict="0" altText="   milieu intérieur">
                <anchor moveWithCells="1">
                  <from>
                    <xdr:col>26</xdr:col>
                    <xdr:colOff>1095375</xdr:colOff>
                    <xdr:row>31</xdr:row>
                    <xdr:rowOff>19050</xdr:rowOff>
                  </from>
                  <to>
                    <xdr:col>26</xdr:col>
                    <xdr:colOff>1676400</xdr:colOff>
                    <xdr:row>31</xdr:row>
                    <xdr:rowOff>190500</xdr:rowOff>
                  </to>
                </anchor>
              </controlPr>
            </control>
          </mc:Choice>
        </mc:AlternateContent>
        <mc:AlternateContent xmlns:mc="http://schemas.openxmlformats.org/markup-compatibility/2006">
          <mc:Choice Requires="x14">
            <control shapeId="1259" r:id="rId90" name="Check Box 235">
              <controlPr defaultSize="0" autoFill="0" autoLine="0" autoPict="0" altText="   milieu intérieur">
                <anchor moveWithCells="1">
                  <from>
                    <xdr:col>26</xdr:col>
                    <xdr:colOff>142875</xdr:colOff>
                    <xdr:row>32</xdr:row>
                    <xdr:rowOff>19050</xdr:rowOff>
                  </from>
                  <to>
                    <xdr:col>26</xdr:col>
                    <xdr:colOff>723900</xdr:colOff>
                    <xdr:row>32</xdr:row>
                    <xdr:rowOff>190500</xdr:rowOff>
                  </to>
                </anchor>
              </controlPr>
            </control>
          </mc:Choice>
        </mc:AlternateContent>
        <mc:AlternateContent xmlns:mc="http://schemas.openxmlformats.org/markup-compatibility/2006">
          <mc:Choice Requires="x14">
            <control shapeId="1260" r:id="rId91" name="Check Box 236">
              <controlPr defaultSize="0" autoFill="0" autoLine="0" autoPict="0" altText="   milieu intérieur">
                <anchor moveWithCells="1">
                  <from>
                    <xdr:col>26</xdr:col>
                    <xdr:colOff>1095375</xdr:colOff>
                    <xdr:row>32</xdr:row>
                    <xdr:rowOff>19050</xdr:rowOff>
                  </from>
                  <to>
                    <xdr:col>26</xdr:col>
                    <xdr:colOff>1676400</xdr:colOff>
                    <xdr:row>32</xdr:row>
                    <xdr:rowOff>190500</xdr:rowOff>
                  </to>
                </anchor>
              </controlPr>
            </control>
          </mc:Choice>
        </mc:AlternateContent>
        <mc:AlternateContent xmlns:mc="http://schemas.openxmlformats.org/markup-compatibility/2006">
          <mc:Choice Requires="x14">
            <control shapeId="1261" r:id="rId92" name="Check Box 237">
              <controlPr defaultSize="0" autoFill="0" autoLine="0" autoPict="0" altText="   milieu intérieur">
                <anchor moveWithCells="1">
                  <from>
                    <xdr:col>26</xdr:col>
                    <xdr:colOff>142875</xdr:colOff>
                    <xdr:row>33</xdr:row>
                    <xdr:rowOff>9525</xdr:rowOff>
                  </from>
                  <to>
                    <xdr:col>26</xdr:col>
                    <xdr:colOff>723900</xdr:colOff>
                    <xdr:row>33</xdr:row>
                    <xdr:rowOff>180975</xdr:rowOff>
                  </to>
                </anchor>
              </controlPr>
            </control>
          </mc:Choice>
        </mc:AlternateContent>
        <mc:AlternateContent xmlns:mc="http://schemas.openxmlformats.org/markup-compatibility/2006">
          <mc:Choice Requires="x14">
            <control shapeId="1262" r:id="rId93" name="Check Box 238">
              <controlPr defaultSize="0" autoFill="0" autoLine="0" autoPict="0" altText="   milieu intérieur">
                <anchor moveWithCells="1">
                  <from>
                    <xdr:col>26</xdr:col>
                    <xdr:colOff>1095375</xdr:colOff>
                    <xdr:row>33</xdr:row>
                    <xdr:rowOff>9525</xdr:rowOff>
                  </from>
                  <to>
                    <xdr:col>26</xdr:col>
                    <xdr:colOff>1676400</xdr:colOff>
                    <xdr:row>33</xdr:row>
                    <xdr:rowOff>180975</xdr:rowOff>
                  </to>
                </anchor>
              </controlPr>
            </control>
          </mc:Choice>
        </mc:AlternateContent>
        <mc:AlternateContent xmlns:mc="http://schemas.openxmlformats.org/markup-compatibility/2006">
          <mc:Choice Requires="x14">
            <control shapeId="1263" r:id="rId94" name="Check Box 239">
              <controlPr defaultSize="0" autoFill="0" autoLine="0" autoPict="0" altText="   milieu intérieur">
                <anchor moveWithCells="1">
                  <from>
                    <xdr:col>26</xdr:col>
                    <xdr:colOff>142875</xdr:colOff>
                    <xdr:row>34</xdr:row>
                    <xdr:rowOff>9525</xdr:rowOff>
                  </from>
                  <to>
                    <xdr:col>26</xdr:col>
                    <xdr:colOff>723900</xdr:colOff>
                    <xdr:row>34</xdr:row>
                    <xdr:rowOff>180975</xdr:rowOff>
                  </to>
                </anchor>
              </controlPr>
            </control>
          </mc:Choice>
        </mc:AlternateContent>
        <mc:AlternateContent xmlns:mc="http://schemas.openxmlformats.org/markup-compatibility/2006">
          <mc:Choice Requires="x14">
            <control shapeId="1264" r:id="rId95" name="Check Box 240">
              <controlPr defaultSize="0" autoFill="0" autoLine="0" autoPict="0" altText="   milieu intérieur">
                <anchor moveWithCells="1">
                  <from>
                    <xdr:col>26</xdr:col>
                    <xdr:colOff>1095375</xdr:colOff>
                    <xdr:row>34</xdr:row>
                    <xdr:rowOff>9525</xdr:rowOff>
                  </from>
                  <to>
                    <xdr:col>26</xdr:col>
                    <xdr:colOff>1676400</xdr:colOff>
                    <xdr:row>34</xdr:row>
                    <xdr:rowOff>180975</xdr:rowOff>
                  </to>
                </anchor>
              </controlPr>
            </control>
          </mc:Choice>
        </mc:AlternateContent>
        <mc:AlternateContent xmlns:mc="http://schemas.openxmlformats.org/markup-compatibility/2006">
          <mc:Choice Requires="x14">
            <control shapeId="1265" r:id="rId96" name="Check Box 241">
              <controlPr defaultSize="0" autoFill="0" autoLine="0" autoPict="0" altText="   milieu intérieur">
                <anchor moveWithCells="1">
                  <from>
                    <xdr:col>26</xdr:col>
                    <xdr:colOff>142875</xdr:colOff>
                    <xdr:row>35</xdr:row>
                    <xdr:rowOff>9525</xdr:rowOff>
                  </from>
                  <to>
                    <xdr:col>26</xdr:col>
                    <xdr:colOff>723900</xdr:colOff>
                    <xdr:row>35</xdr:row>
                    <xdr:rowOff>180975</xdr:rowOff>
                  </to>
                </anchor>
              </controlPr>
            </control>
          </mc:Choice>
        </mc:AlternateContent>
        <mc:AlternateContent xmlns:mc="http://schemas.openxmlformats.org/markup-compatibility/2006">
          <mc:Choice Requires="x14">
            <control shapeId="1266" r:id="rId97" name="Check Box 242">
              <controlPr defaultSize="0" autoFill="0" autoLine="0" autoPict="0" altText="   milieu intérieur">
                <anchor moveWithCells="1">
                  <from>
                    <xdr:col>26</xdr:col>
                    <xdr:colOff>1095375</xdr:colOff>
                    <xdr:row>35</xdr:row>
                    <xdr:rowOff>9525</xdr:rowOff>
                  </from>
                  <to>
                    <xdr:col>26</xdr:col>
                    <xdr:colOff>1676400</xdr:colOff>
                    <xdr:row>35</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workbookViewId="0">
      <selection activeCell="C12" sqref="C12"/>
    </sheetView>
  </sheetViews>
  <sheetFormatPr baseColWidth="10" defaultRowHeight="12.75" x14ac:dyDescent="0.2"/>
  <sheetData>
    <row r="1" spans="1:4" x14ac:dyDescent="0.2">
      <c r="A1">
        <v>1</v>
      </c>
      <c r="B1">
        <v>2</v>
      </c>
      <c r="C1">
        <v>6</v>
      </c>
      <c r="D1">
        <v>10</v>
      </c>
    </row>
    <row r="2" spans="1:4" x14ac:dyDescent="0.2">
      <c r="A2">
        <v>2</v>
      </c>
      <c r="B2">
        <v>3</v>
      </c>
      <c r="C2">
        <v>10</v>
      </c>
      <c r="D2">
        <v>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2" sqref="B2"/>
    </sheetView>
  </sheetViews>
  <sheetFormatPr baseColWidth="10" defaultRowHeight="12.75" x14ac:dyDescent="0.2"/>
  <sheetData>
    <row r="1" spans="1:2" x14ac:dyDescent="0.2">
      <c r="A1">
        <v>1</v>
      </c>
      <c r="B1" t="s">
        <v>6</v>
      </c>
    </row>
    <row r="2" spans="1:2" x14ac:dyDescent="0.2">
      <c r="A2">
        <v>2</v>
      </c>
      <c r="B2" t="s">
        <v>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L16"/>
  <sheetViews>
    <sheetView workbookViewId="0">
      <selection activeCell="I2" sqref="I2"/>
    </sheetView>
  </sheetViews>
  <sheetFormatPr baseColWidth="10" defaultRowHeight="12.75" x14ac:dyDescent="0.2"/>
  <cols>
    <col min="8" max="8" width="12.5" bestFit="1" customWidth="1"/>
  </cols>
  <sheetData>
    <row r="1" spans="3:12" x14ac:dyDescent="0.2">
      <c r="C1" t="s">
        <v>2</v>
      </c>
      <c r="D1" t="s">
        <v>1</v>
      </c>
    </row>
    <row r="2" spans="3:12" x14ac:dyDescent="0.2">
      <c r="C2">
        <v>4000</v>
      </c>
      <c r="D2">
        <v>17</v>
      </c>
      <c r="H2">
        <v>260</v>
      </c>
      <c r="I2" s="7">
        <f>IF(H2&lt;2001,221.73*POWER(H2,-0.942),85.538*POWER(H3,-0.196))</f>
        <v>1.1773878863073624</v>
      </c>
      <c r="K2" t="s">
        <v>3</v>
      </c>
    </row>
    <row r="3" spans="3:12" x14ac:dyDescent="0.2">
      <c r="C3">
        <v>8000</v>
      </c>
      <c r="D3">
        <v>15</v>
      </c>
      <c r="H3" s="9">
        <v>80000</v>
      </c>
      <c r="I3" s="8">
        <f>85.538*POWER(H3,-0.196)</f>
        <v>9.3573624998274401</v>
      </c>
    </row>
    <row r="4" spans="3:12" ht="15" x14ac:dyDescent="0.2">
      <c r="C4">
        <v>20000</v>
      </c>
      <c r="D4">
        <v>12</v>
      </c>
      <c r="I4" s="6" t="s">
        <v>4</v>
      </c>
    </row>
    <row r="5" spans="3:12" ht="15" x14ac:dyDescent="0.2">
      <c r="C5">
        <v>44000</v>
      </c>
      <c r="D5">
        <v>10</v>
      </c>
      <c r="I5" s="6" t="s">
        <v>5</v>
      </c>
    </row>
    <row r="6" spans="3:12" x14ac:dyDescent="0.2">
      <c r="C6">
        <v>64000</v>
      </c>
      <c r="D6">
        <v>9.9</v>
      </c>
    </row>
    <row r="7" spans="3:12" x14ac:dyDescent="0.2">
      <c r="C7">
        <v>80000</v>
      </c>
      <c r="D7">
        <v>9.8000000000000007</v>
      </c>
    </row>
    <row r="9" spans="3:12" x14ac:dyDescent="0.2">
      <c r="L9">
        <f>0.000000000001*1</f>
        <v>9.9999999999999998E-13</v>
      </c>
    </row>
    <row r="16" spans="3:12" x14ac:dyDescent="0.2">
      <c r="C16" s="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15" sqref="K15"/>
    </sheetView>
  </sheetViews>
  <sheetFormatPr baseColWidth="10" defaultRowHeight="12.75" x14ac:dyDescent="0.2"/>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Views>
    <sheetView workbookViewId="0">
      <selection activeCell="F16" sqref="F16"/>
    </sheetView>
  </sheetViews>
  <sheetFormatPr baseColWidth="10" defaultRowHeight="12.75" x14ac:dyDescent="0.2"/>
  <sheetData>
    <row r="1" spans="1:3" x14ac:dyDescent="0.2">
      <c r="A1">
        <v>1</v>
      </c>
      <c r="B1" s="36">
        <v>0</v>
      </c>
      <c r="C1" s="36">
        <v>1.0416666666666666E-2</v>
      </c>
    </row>
    <row r="2" spans="1:3" x14ac:dyDescent="0.2">
      <c r="A2">
        <f>1+A1</f>
        <v>2</v>
      </c>
      <c r="B2" s="36">
        <f>+B1+C$1</f>
        <v>1.0416666666666666E-2</v>
      </c>
    </row>
    <row r="3" spans="1:3" x14ac:dyDescent="0.2">
      <c r="A3">
        <f t="shared" ref="A3:A25" si="0">1+A2</f>
        <v>3</v>
      </c>
      <c r="B3" s="36">
        <f t="shared" ref="B3:B66" si="1">+B2+C$1</f>
        <v>2.0833333333333332E-2</v>
      </c>
    </row>
    <row r="4" spans="1:3" x14ac:dyDescent="0.2">
      <c r="A4">
        <f t="shared" si="0"/>
        <v>4</v>
      </c>
      <c r="B4" s="36">
        <f t="shared" si="1"/>
        <v>3.125E-2</v>
      </c>
    </row>
    <row r="5" spans="1:3" x14ac:dyDescent="0.2">
      <c r="A5">
        <f t="shared" si="0"/>
        <v>5</v>
      </c>
      <c r="B5" s="36">
        <f t="shared" si="1"/>
        <v>4.1666666666666664E-2</v>
      </c>
    </row>
    <row r="6" spans="1:3" x14ac:dyDescent="0.2">
      <c r="A6">
        <f t="shared" si="0"/>
        <v>6</v>
      </c>
      <c r="B6" s="36">
        <f t="shared" si="1"/>
        <v>5.2083333333333329E-2</v>
      </c>
    </row>
    <row r="7" spans="1:3" x14ac:dyDescent="0.2">
      <c r="A7">
        <f t="shared" si="0"/>
        <v>7</v>
      </c>
      <c r="B7" s="36">
        <f t="shared" si="1"/>
        <v>6.2499999999999993E-2</v>
      </c>
    </row>
    <row r="8" spans="1:3" x14ac:dyDescent="0.2">
      <c r="A8">
        <f t="shared" si="0"/>
        <v>8</v>
      </c>
      <c r="B8" s="36">
        <f t="shared" si="1"/>
        <v>7.2916666666666657E-2</v>
      </c>
    </row>
    <row r="9" spans="1:3" x14ac:dyDescent="0.2">
      <c r="A9">
        <f t="shared" si="0"/>
        <v>9</v>
      </c>
      <c r="B9" s="36">
        <f t="shared" si="1"/>
        <v>8.3333333333333329E-2</v>
      </c>
    </row>
    <row r="10" spans="1:3" x14ac:dyDescent="0.2">
      <c r="A10">
        <f t="shared" si="0"/>
        <v>10</v>
      </c>
      <c r="B10" s="36">
        <f t="shared" si="1"/>
        <v>9.375E-2</v>
      </c>
    </row>
    <row r="11" spans="1:3" x14ac:dyDescent="0.2">
      <c r="A11">
        <f t="shared" si="0"/>
        <v>11</v>
      </c>
      <c r="B11" s="36">
        <f t="shared" si="1"/>
        <v>0.10416666666666667</v>
      </c>
    </row>
    <row r="12" spans="1:3" x14ac:dyDescent="0.2">
      <c r="A12">
        <f t="shared" si="0"/>
        <v>12</v>
      </c>
      <c r="B12" s="36">
        <f t="shared" si="1"/>
        <v>0.11458333333333334</v>
      </c>
    </row>
    <row r="13" spans="1:3" x14ac:dyDescent="0.2">
      <c r="A13">
        <f t="shared" si="0"/>
        <v>13</v>
      </c>
      <c r="B13" s="36">
        <f t="shared" si="1"/>
        <v>0.125</v>
      </c>
    </row>
    <row r="14" spans="1:3" x14ac:dyDescent="0.2">
      <c r="A14">
        <f t="shared" si="0"/>
        <v>14</v>
      </c>
      <c r="B14" s="36">
        <f t="shared" si="1"/>
        <v>0.13541666666666666</v>
      </c>
    </row>
    <row r="15" spans="1:3" x14ac:dyDescent="0.2">
      <c r="A15">
        <f t="shared" si="0"/>
        <v>15</v>
      </c>
      <c r="B15" s="36">
        <f t="shared" si="1"/>
        <v>0.14583333333333331</v>
      </c>
    </row>
    <row r="16" spans="1:3" x14ac:dyDescent="0.2">
      <c r="A16">
        <f t="shared" si="0"/>
        <v>16</v>
      </c>
      <c r="B16" s="36">
        <f t="shared" si="1"/>
        <v>0.15624999999999997</v>
      </c>
    </row>
    <row r="17" spans="1:2" x14ac:dyDescent="0.2">
      <c r="A17">
        <f t="shared" si="0"/>
        <v>17</v>
      </c>
      <c r="B17" s="36">
        <f t="shared" si="1"/>
        <v>0.16666666666666663</v>
      </c>
    </row>
    <row r="18" spans="1:2" x14ac:dyDescent="0.2">
      <c r="A18">
        <f t="shared" si="0"/>
        <v>18</v>
      </c>
      <c r="B18" s="36">
        <f t="shared" si="1"/>
        <v>0.17708333333333329</v>
      </c>
    </row>
    <row r="19" spans="1:2" x14ac:dyDescent="0.2">
      <c r="A19">
        <f t="shared" si="0"/>
        <v>19</v>
      </c>
      <c r="B19" s="36">
        <f t="shared" si="1"/>
        <v>0.18749999999999994</v>
      </c>
    </row>
    <row r="20" spans="1:2" x14ac:dyDescent="0.2">
      <c r="A20">
        <f t="shared" si="0"/>
        <v>20</v>
      </c>
      <c r="B20" s="36">
        <f t="shared" si="1"/>
        <v>0.1979166666666666</v>
      </c>
    </row>
    <row r="21" spans="1:2" x14ac:dyDescent="0.2">
      <c r="A21">
        <f t="shared" si="0"/>
        <v>21</v>
      </c>
      <c r="B21" s="36">
        <f t="shared" si="1"/>
        <v>0.20833333333333326</v>
      </c>
    </row>
    <row r="22" spans="1:2" x14ac:dyDescent="0.2">
      <c r="A22">
        <f>1+A21</f>
        <v>22</v>
      </c>
      <c r="B22" s="36">
        <f t="shared" si="1"/>
        <v>0.21874999999999992</v>
      </c>
    </row>
    <row r="23" spans="1:2" x14ac:dyDescent="0.2">
      <c r="A23">
        <f t="shared" si="0"/>
        <v>23</v>
      </c>
      <c r="B23" s="36">
        <f t="shared" si="1"/>
        <v>0.22916666666666657</v>
      </c>
    </row>
    <row r="24" spans="1:2" x14ac:dyDescent="0.2">
      <c r="A24">
        <f t="shared" si="0"/>
        <v>24</v>
      </c>
      <c r="B24" s="36">
        <f t="shared" si="1"/>
        <v>0.23958333333333323</v>
      </c>
    </row>
    <row r="25" spans="1:2" x14ac:dyDescent="0.2">
      <c r="A25">
        <f t="shared" si="0"/>
        <v>25</v>
      </c>
      <c r="B25" s="36">
        <f t="shared" si="1"/>
        <v>0.24999999999999989</v>
      </c>
    </row>
    <row r="26" spans="1:2" x14ac:dyDescent="0.2">
      <c r="A26">
        <f t="shared" ref="A26:A89" si="2">1+A25</f>
        <v>26</v>
      </c>
      <c r="B26" s="36">
        <f t="shared" si="1"/>
        <v>0.26041666666666657</v>
      </c>
    </row>
    <row r="27" spans="1:2" x14ac:dyDescent="0.2">
      <c r="A27">
        <f t="shared" si="2"/>
        <v>27</v>
      </c>
      <c r="B27" s="36">
        <f t="shared" si="1"/>
        <v>0.27083333333333326</v>
      </c>
    </row>
    <row r="28" spans="1:2" x14ac:dyDescent="0.2">
      <c r="A28">
        <f t="shared" si="2"/>
        <v>28</v>
      </c>
      <c r="B28" s="36">
        <f t="shared" si="1"/>
        <v>0.28124999999999994</v>
      </c>
    </row>
    <row r="29" spans="1:2" x14ac:dyDescent="0.2">
      <c r="A29">
        <f t="shared" si="2"/>
        <v>29</v>
      </c>
      <c r="B29" s="36">
        <f t="shared" si="1"/>
        <v>0.29166666666666663</v>
      </c>
    </row>
    <row r="30" spans="1:2" x14ac:dyDescent="0.2">
      <c r="A30">
        <f t="shared" si="2"/>
        <v>30</v>
      </c>
      <c r="B30" s="36">
        <f t="shared" si="1"/>
        <v>0.30208333333333331</v>
      </c>
    </row>
    <row r="31" spans="1:2" x14ac:dyDescent="0.2">
      <c r="A31">
        <f t="shared" si="2"/>
        <v>31</v>
      </c>
      <c r="B31" s="36">
        <f t="shared" si="1"/>
        <v>0.3125</v>
      </c>
    </row>
    <row r="32" spans="1:2" x14ac:dyDescent="0.2">
      <c r="A32">
        <f t="shared" si="2"/>
        <v>32</v>
      </c>
      <c r="B32" s="36">
        <f t="shared" si="1"/>
        <v>0.32291666666666669</v>
      </c>
    </row>
    <row r="33" spans="1:2" x14ac:dyDescent="0.2">
      <c r="A33">
        <f t="shared" si="2"/>
        <v>33</v>
      </c>
      <c r="B33" s="36">
        <f t="shared" si="1"/>
        <v>0.33333333333333337</v>
      </c>
    </row>
    <row r="34" spans="1:2" x14ac:dyDescent="0.2">
      <c r="A34">
        <f t="shared" si="2"/>
        <v>34</v>
      </c>
      <c r="B34" s="36">
        <f t="shared" si="1"/>
        <v>0.34375000000000006</v>
      </c>
    </row>
    <row r="35" spans="1:2" x14ac:dyDescent="0.2">
      <c r="A35">
        <f t="shared" si="2"/>
        <v>35</v>
      </c>
      <c r="B35" s="36">
        <f t="shared" si="1"/>
        <v>0.35416666666666674</v>
      </c>
    </row>
    <row r="36" spans="1:2" x14ac:dyDescent="0.2">
      <c r="A36">
        <f t="shared" si="2"/>
        <v>36</v>
      </c>
      <c r="B36" s="36">
        <f t="shared" si="1"/>
        <v>0.36458333333333343</v>
      </c>
    </row>
    <row r="37" spans="1:2" x14ac:dyDescent="0.2">
      <c r="A37">
        <f t="shared" si="2"/>
        <v>37</v>
      </c>
      <c r="B37" s="36">
        <f t="shared" si="1"/>
        <v>0.37500000000000011</v>
      </c>
    </row>
    <row r="38" spans="1:2" x14ac:dyDescent="0.2">
      <c r="A38">
        <f t="shared" si="2"/>
        <v>38</v>
      </c>
      <c r="B38" s="36">
        <f t="shared" si="1"/>
        <v>0.3854166666666668</v>
      </c>
    </row>
    <row r="39" spans="1:2" x14ac:dyDescent="0.2">
      <c r="A39">
        <f t="shared" si="2"/>
        <v>39</v>
      </c>
      <c r="B39" s="36">
        <f t="shared" si="1"/>
        <v>0.39583333333333348</v>
      </c>
    </row>
    <row r="40" spans="1:2" x14ac:dyDescent="0.2">
      <c r="A40">
        <f t="shared" si="2"/>
        <v>40</v>
      </c>
      <c r="B40" s="36">
        <f t="shared" si="1"/>
        <v>0.40625000000000017</v>
      </c>
    </row>
    <row r="41" spans="1:2" x14ac:dyDescent="0.2">
      <c r="A41">
        <f t="shared" si="2"/>
        <v>41</v>
      </c>
      <c r="B41" s="36">
        <f t="shared" si="1"/>
        <v>0.41666666666666685</v>
      </c>
    </row>
    <row r="42" spans="1:2" x14ac:dyDescent="0.2">
      <c r="A42">
        <f t="shared" si="2"/>
        <v>42</v>
      </c>
      <c r="B42" s="36">
        <f t="shared" si="1"/>
        <v>0.42708333333333354</v>
      </c>
    </row>
    <row r="43" spans="1:2" x14ac:dyDescent="0.2">
      <c r="A43">
        <f t="shared" si="2"/>
        <v>43</v>
      </c>
      <c r="B43" s="36">
        <f t="shared" si="1"/>
        <v>0.43750000000000022</v>
      </c>
    </row>
    <row r="44" spans="1:2" x14ac:dyDescent="0.2">
      <c r="A44">
        <f t="shared" si="2"/>
        <v>44</v>
      </c>
      <c r="B44" s="36">
        <f t="shared" si="1"/>
        <v>0.44791666666666691</v>
      </c>
    </row>
    <row r="45" spans="1:2" x14ac:dyDescent="0.2">
      <c r="A45">
        <f t="shared" si="2"/>
        <v>45</v>
      </c>
      <c r="B45" s="36">
        <f t="shared" si="1"/>
        <v>0.45833333333333359</v>
      </c>
    </row>
    <row r="46" spans="1:2" x14ac:dyDescent="0.2">
      <c r="A46">
        <f t="shared" si="2"/>
        <v>46</v>
      </c>
      <c r="B46" s="36">
        <f t="shared" si="1"/>
        <v>0.46875000000000028</v>
      </c>
    </row>
    <row r="47" spans="1:2" x14ac:dyDescent="0.2">
      <c r="A47">
        <f t="shared" si="2"/>
        <v>47</v>
      </c>
      <c r="B47" s="36">
        <f t="shared" si="1"/>
        <v>0.47916666666666696</v>
      </c>
    </row>
    <row r="48" spans="1:2" x14ac:dyDescent="0.2">
      <c r="A48">
        <f t="shared" si="2"/>
        <v>48</v>
      </c>
      <c r="B48" s="36">
        <f t="shared" si="1"/>
        <v>0.48958333333333365</v>
      </c>
    </row>
    <row r="49" spans="1:2" x14ac:dyDescent="0.2">
      <c r="A49">
        <f t="shared" si="2"/>
        <v>49</v>
      </c>
      <c r="B49" s="36">
        <f t="shared" si="1"/>
        <v>0.50000000000000033</v>
      </c>
    </row>
    <row r="50" spans="1:2" x14ac:dyDescent="0.2">
      <c r="A50">
        <f t="shared" si="2"/>
        <v>50</v>
      </c>
      <c r="B50" s="36">
        <f t="shared" si="1"/>
        <v>0.51041666666666696</v>
      </c>
    </row>
    <row r="51" spans="1:2" x14ac:dyDescent="0.2">
      <c r="A51">
        <f t="shared" si="2"/>
        <v>51</v>
      </c>
      <c r="B51" s="36">
        <f t="shared" si="1"/>
        <v>0.52083333333333359</v>
      </c>
    </row>
    <row r="52" spans="1:2" x14ac:dyDescent="0.2">
      <c r="A52">
        <f t="shared" si="2"/>
        <v>52</v>
      </c>
      <c r="B52" s="36">
        <f t="shared" si="1"/>
        <v>0.53125000000000022</v>
      </c>
    </row>
    <row r="53" spans="1:2" x14ac:dyDescent="0.2">
      <c r="A53">
        <f t="shared" si="2"/>
        <v>53</v>
      </c>
      <c r="B53" s="36">
        <f t="shared" si="1"/>
        <v>0.54166666666666685</v>
      </c>
    </row>
    <row r="54" spans="1:2" x14ac:dyDescent="0.2">
      <c r="A54">
        <f t="shared" si="2"/>
        <v>54</v>
      </c>
      <c r="B54" s="36">
        <f t="shared" si="1"/>
        <v>0.55208333333333348</v>
      </c>
    </row>
    <row r="55" spans="1:2" x14ac:dyDescent="0.2">
      <c r="A55">
        <f t="shared" si="2"/>
        <v>55</v>
      </c>
      <c r="B55" s="36">
        <f t="shared" si="1"/>
        <v>0.56250000000000011</v>
      </c>
    </row>
    <row r="56" spans="1:2" x14ac:dyDescent="0.2">
      <c r="A56">
        <f t="shared" si="2"/>
        <v>56</v>
      </c>
      <c r="B56" s="36">
        <f t="shared" si="1"/>
        <v>0.57291666666666674</v>
      </c>
    </row>
    <row r="57" spans="1:2" x14ac:dyDescent="0.2">
      <c r="A57">
        <f t="shared" si="2"/>
        <v>57</v>
      </c>
      <c r="B57" s="36">
        <f t="shared" si="1"/>
        <v>0.58333333333333337</v>
      </c>
    </row>
    <row r="58" spans="1:2" x14ac:dyDescent="0.2">
      <c r="A58">
        <f t="shared" si="2"/>
        <v>58</v>
      </c>
      <c r="B58" s="36">
        <f t="shared" si="1"/>
        <v>0.59375</v>
      </c>
    </row>
    <row r="59" spans="1:2" x14ac:dyDescent="0.2">
      <c r="A59">
        <f t="shared" si="2"/>
        <v>59</v>
      </c>
      <c r="B59" s="36">
        <f t="shared" si="1"/>
        <v>0.60416666666666663</v>
      </c>
    </row>
    <row r="60" spans="1:2" x14ac:dyDescent="0.2">
      <c r="A60">
        <f t="shared" si="2"/>
        <v>60</v>
      </c>
      <c r="B60" s="36">
        <f t="shared" si="1"/>
        <v>0.61458333333333326</v>
      </c>
    </row>
    <row r="61" spans="1:2" x14ac:dyDescent="0.2">
      <c r="A61">
        <f t="shared" si="2"/>
        <v>61</v>
      </c>
      <c r="B61" s="36">
        <f t="shared" si="1"/>
        <v>0.62499999999999989</v>
      </c>
    </row>
    <row r="62" spans="1:2" x14ac:dyDescent="0.2">
      <c r="A62">
        <f t="shared" si="2"/>
        <v>62</v>
      </c>
      <c r="B62" s="36">
        <f t="shared" si="1"/>
        <v>0.63541666666666652</v>
      </c>
    </row>
    <row r="63" spans="1:2" x14ac:dyDescent="0.2">
      <c r="A63">
        <f t="shared" si="2"/>
        <v>63</v>
      </c>
      <c r="B63" s="36">
        <f t="shared" si="1"/>
        <v>0.64583333333333315</v>
      </c>
    </row>
    <row r="64" spans="1:2" x14ac:dyDescent="0.2">
      <c r="A64">
        <f t="shared" si="2"/>
        <v>64</v>
      </c>
      <c r="B64" s="36">
        <f t="shared" si="1"/>
        <v>0.65624999999999978</v>
      </c>
    </row>
    <row r="65" spans="1:2" x14ac:dyDescent="0.2">
      <c r="A65">
        <f t="shared" si="2"/>
        <v>65</v>
      </c>
      <c r="B65" s="36">
        <f t="shared" si="1"/>
        <v>0.66666666666666641</v>
      </c>
    </row>
    <row r="66" spans="1:2" x14ac:dyDescent="0.2">
      <c r="A66">
        <f t="shared" si="2"/>
        <v>66</v>
      </c>
      <c r="B66" s="36">
        <f t="shared" si="1"/>
        <v>0.67708333333333304</v>
      </c>
    </row>
    <row r="67" spans="1:2" x14ac:dyDescent="0.2">
      <c r="A67">
        <f t="shared" si="2"/>
        <v>67</v>
      </c>
      <c r="B67" s="36">
        <f t="shared" ref="B67:B97" si="3">+B66+C$1</f>
        <v>0.68749999999999967</v>
      </c>
    </row>
    <row r="68" spans="1:2" x14ac:dyDescent="0.2">
      <c r="A68">
        <f t="shared" si="2"/>
        <v>68</v>
      </c>
      <c r="B68" s="36">
        <f t="shared" si="3"/>
        <v>0.6979166666666663</v>
      </c>
    </row>
    <row r="69" spans="1:2" x14ac:dyDescent="0.2">
      <c r="A69">
        <f t="shared" si="2"/>
        <v>69</v>
      </c>
      <c r="B69" s="36">
        <f t="shared" si="3"/>
        <v>0.70833333333333293</v>
      </c>
    </row>
    <row r="70" spans="1:2" x14ac:dyDescent="0.2">
      <c r="A70">
        <f t="shared" si="2"/>
        <v>70</v>
      </c>
      <c r="B70" s="36">
        <f t="shared" si="3"/>
        <v>0.71874999999999956</v>
      </c>
    </row>
    <row r="71" spans="1:2" x14ac:dyDescent="0.2">
      <c r="A71">
        <f t="shared" si="2"/>
        <v>71</v>
      </c>
      <c r="B71" s="36">
        <f t="shared" si="3"/>
        <v>0.72916666666666619</v>
      </c>
    </row>
    <row r="72" spans="1:2" x14ac:dyDescent="0.2">
      <c r="A72">
        <f t="shared" si="2"/>
        <v>72</v>
      </c>
      <c r="B72" s="36">
        <f t="shared" si="3"/>
        <v>0.73958333333333282</v>
      </c>
    </row>
    <row r="73" spans="1:2" x14ac:dyDescent="0.2">
      <c r="A73">
        <f t="shared" si="2"/>
        <v>73</v>
      </c>
      <c r="B73" s="36">
        <f t="shared" si="3"/>
        <v>0.74999999999999944</v>
      </c>
    </row>
    <row r="74" spans="1:2" x14ac:dyDescent="0.2">
      <c r="A74">
        <f t="shared" si="2"/>
        <v>74</v>
      </c>
      <c r="B74" s="36">
        <f t="shared" si="3"/>
        <v>0.76041666666666607</v>
      </c>
    </row>
    <row r="75" spans="1:2" x14ac:dyDescent="0.2">
      <c r="A75">
        <f t="shared" si="2"/>
        <v>75</v>
      </c>
      <c r="B75" s="36">
        <f t="shared" si="3"/>
        <v>0.7708333333333327</v>
      </c>
    </row>
    <row r="76" spans="1:2" x14ac:dyDescent="0.2">
      <c r="A76">
        <f t="shared" si="2"/>
        <v>76</v>
      </c>
      <c r="B76" s="36">
        <f t="shared" si="3"/>
        <v>0.78124999999999933</v>
      </c>
    </row>
    <row r="77" spans="1:2" x14ac:dyDescent="0.2">
      <c r="A77">
        <f t="shared" si="2"/>
        <v>77</v>
      </c>
      <c r="B77" s="36">
        <f t="shared" si="3"/>
        <v>0.79166666666666596</v>
      </c>
    </row>
    <row r="78" spans="1:2" x14ac:dyDescent="0.2">
      <c r="A78">
        <f t="shared" si="2"/>
        <v>78</v>
      </c>
      <c r="B78" s="36">
        <f t="shared" si="3"/>
        <v>0.80208333333333259</v>
      </c>
    </row>
    <row r="79" spans="1:2" x14ac:dyDescent="0.2">
      <c r="A79">
        <f t="shared" si="2"/>
        <v>79</v>
      </c>
      <c r="B79" s="36">
        <f t="shared" si="3"/>
        <v>0.81249999999999922</v>
      </c>
    </row>
    <row r="80" spans="1:2" x14ac:dyDescent="0.2">
      <c r="A80">
        <f t="shared" si="2"/>
        <v>80</v>
      </c>
      <c r="B80" s="36">
        <f t="shared" si="3"/>
        <v>0.82291666666666585</v>
      </c>
    </row>
    <row r="81" spans="1:2" x14ac:dyDescent="0.2">
      <c r="A81">
        <f t="shared" si="2"/>
        <v>81</v>
      </c>
      <c r="B81" s="36">
        <f t="shared" si="3"/>
        <v>0.83333333333333248</v>
      </c>
    </row>
    <row r="82" spans="1:2" x14ac:dyDescent="0.2">
      <c r="A82">
        <f t="shared" si="2"/>
        <v>82</v>
      </c>
      <c r="B82" s="36">
        <f t="shared" si="3"/>
        <v>0.84374999999999911</v>
      </c>
    </row>
    <row r="83" spans="1:2" x14ac:dyDescent="0.2">
      <c r="A83">
        <f t="shared" si="2"/>
        <v>83</v>
      </c>
      <c r="B83" s="36">
        <f t="shared" si="3"/>
        <v>0.85416666666666574</v>
      </c>
    </row>
    <row r="84" spans="1:2" x14ac:dyDescent="0.2">
      <c r="A84">
        <f t="shared" si="2"/>
        <v>84</v>
      </c>
      <c r="B84" s="36">
        <f t="shared" si="3"/>
        <v>0.86458333333333237</v>
      </c>
    </row>
    <row r="85" spans="1:2" x14ac:dyDescent="0.2">
      <c r="A85">
        <f t="shared" si="2"/>
        <v>85</v>
      </c>
      <c r="B85" s="36">
        <f t="shared" si="3"/>
        <v>0.874999999999999</v>
      </c>
    </row>
    <row r="86" spans="1:2" x14ac:dyDescent="0.2">
      <c r="A86">
        <f t="shared" si="2"/>
        <v>86</v>
      </c>
      <c r="B86" s="36">
        <f t="shared" si="3"/>
        <v>0.88541666666666563</v>
      </c>
    </row>
    <row r="87" spans="1:2" x14ac:dyDescent="0.2">
      <c r="A87">
        <f t="shared" si="2"/>
        <v>87</v>
      </c>
      <c r="B87" s="36">
        <f t="shared" si="3"/>
        <v>0.89583333333333226</v>
      </c>
    </row>
    <row r="88" spans="1:2" x14ac:dyDescent="0.2">
      <c r="A88">
        <f t="shared" si="2"/>
        <v>88</v>
      </c>
      <c r="B88" s="36">
        <f t="shared" si="3"/>
        <v>0.90624999999999889</v>
      </c>
    </row>
    <row r="89" spans="1:2" x14ac:dyDescent="0.2">
      <c r="A89">
        <f t="shared" si="2"/>
        <v>89</v>
      </c>
      <c r="B89" s="36">
        <f t="shared" si="3"/>
        <v>0.91666666666666552</v>
      </c>
    </row>
    <row r="90" spans="1:2" x14ac:dyDescent="0.2">
      <c r="A90">
        <f t="shared" ref="A90:A97" si="4">1+A89</f>
        <v>90</v>
      </c>
      <c r="B90" s="36">
        <f t="shared" si="3"/>
        <v>0.92708333333333215</v>
      </c>
    </row>
    <row r="91" spans="1:2" x14ac:dyDescent="0.2">
      <c r="A91">
        <f t="shared" si="4"/>
        <v>91</v>
      </c>
      <c r="B91" s="36">
        <f t="shared" si="3"/>
        <v>0.93749999999999878</v>
      </c>
    </row>
    <row r="92" spans="1:2" x14ac:dyDescent="0.2">
      <c r="A92">
        <f t="shared" si="4"/>
        <v>92</v>
      </c>
      <c r="B92" s="36">
        <f t="shared" si="3"/>
        <v>0.94791666666666541</v>
      </c>
    </row>
    <row r="93" spans="1:2" x14ac:dyDescent="0.2">
      <c r="A93">
        <f t="shared" si="4"/>
        <v>93</v>
      </c>
      <c r="B93" s="36">
        <f t="shared" si="3"/>
        <v>0.95833333333333204</v>
      </c>
    </row>
    <row r="94" spans="1:2" x14ac:dyDescent="0.2">
      <c r="A94">
        <f t="shared" si="4"/>
        <v>94</v>
      </c>
      <c r="B94" s="36">
        <f t="shared" si="3"/>
        <v>0.96874999999999867</v>
      </c>
    </row>
    <row r="95" spans="1:2" x14ac:dyDescent="0.2">
      <c r="A95">
        <f t="shared" si="4"/>
        <v>95</v>
      </c>
      <c r="B95" s="36">
        <f t="shared" si="3"/>
        <v>0.9791666666666653</v>
      </c>
    </row>
    <row r="96" spans="1:2" x14ac:dyDescent="0.2">
      <c r="A96">
        <f t="shared" si="4"/>
        <v>96</v>
      </c>
      <c r="B96" s="36">
        <f t="shared" si="3"/>
        <v>0.98958333333333193</v>
      </c>
    </row>
    <row r="97" spans="1:2" x14ac:dyDescent="0.2">
      <c r="A97">
        <f t="shared" si="4"/>
        <v>97</v>
      </c>
      <c r="B97" s="36">
        <f t="shared" si="3"/>
        <v>0.99999999999999856</v>
      </c>
    </row>
    <row r="196" spans="2:2" x14ac:dyDescent="0.2">
      <c r="B196" s="36"/>
    </row>
    <row r="197" spans="2:2" x14ac:dyDescent="0.2">
      <c r="B197" s="36"/>
    </row>
    <row r="198" spans="2:2" x14ac:dyDescent="0.2">
      <c r="B198" s="36"/>
    </row>
    <row r="199" spans="2:2" x14ac:dyDescent="0.2">
      <c r="B199" s="36"/>
    </row>
    <row r="200" spans="2:2" x14ac:dyDescent="0.2">
      <c r="B200" s="36"/>
    </row>
    <row r="201" spans="2:2" x14ac:dyDescent="0.2">
      <c r="B201" s="36"/>
    </row>
    <row r="202" spans="2:2" x14ac:dyDescent="0.2">
      <c r="B202" s="3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12" sqref="B12"/>
    </sheetView>
  </sheetViews>
  <sheetFormatPr baseColWidth="10" defaultRowHeight="12.75" x14ac:dyDescent="0.2"/>
  <cols>
    <col min="1" max="1" width="11" style="37"/>
    <col min="2" max="2" width="38" style="37" customWidth="1"/>
    <col min="3" max="16384" width="11" style="37"/>
  </cols>
  <sheetData>
    <row r="1" spans="1:2" x14ac:dyDescent="0.2">
      <c r="A1" s="38"/>
      <c r="B1" s="39" t="s">
        <v>14</v>
      </c>
    </row>
    <row r="2" spans="1:2" ht="15.75" customHeight="1" x14ac:dyDescent="0.2">
      <c r="A2" s="38">
        <v>1</v>
      </c>
      <c r="B2" s="38" t="s">
        <v>49</v>
      </c>
    </row>
    <row r="3" spans="1:2" ht="15.75" customHeight="1" x14ac:dyDescent="0.2">
      <c r="A3" s="38">
        <v>2</v>
      </c>
      <c r="B3" s="38" t="s">
        <v>52</v>
      </c>
    </row>
    <row r="4" spans="1:2" x14ac:dyDescent="0.2">
      <c r="A4" s="38">
        <v>3</v>
      </c>
      <c r="B4" s="38" t="s">
        <v>24</v>
      </c>
    </row>
    <row r="5" spans="1:2" x14ac:dyDescent="0.2">
      <c r="A5" s="38">
        <v>4</v>
      </c>
      <c r="B5" s="38" t="s">
        <v>19</v>
      </c>
    </row>
    <row r="6" spans="1:2" x14ac:dyDescent="0.2">
      <c r="A6" s="38">
        <v>5</v>
      </c>
      <c r="B6" s="38" t="s">
        <v>23</v>
      </c>
    </row>
    <row r="7" spans="1:2" x14ac:dyDescent="0.2">
      <c r="A7" s="38">
        <v>6</v>
      </c>
      <c r="B7" s="38" t="s">
        <v>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D3" sqref="D3"/>
    </sheetView>
  </sheetViews>
  <sheetFormatPr baseColWidth="10" defaultRowHeight="12.75" x14ac:dyDescent="0.2"/>
  <cols>
    <col min="2" max="2" width="54.25" bestFit="1" customWidth="1"/>
  </cols>
  <sheetData>
    <row r="1" spans="1:4" x14ac:dyDescent="0.2">
      <c r="B1" t="s">
        <v>16</v>
      </c>
      <c r="C1" t="s">
        <v>17</v>
      </c>
      <c r="D1" t="s">
        <v>65</v>
      </c>
    </row>
    <row r="2" spans="1:4" x14ac:dyDescent="0.2">
      <c r="A2">
        <v>1</v>
      </c>
      <c r="B2" t="s">
        <v>0</v>
      </c>
      <c r="C2">
        <v>1</v>
      </c>
      <c r="D2">
        <v>0</v>
      </c>
    </row>
    <row r="3" spans="1:4" x14ac:dyDescent="0.2">
      <c r="A3">
        <v>2</v>
      </c>
      <c r="B3" t="s">
        <v>100</v>
      </c>
      <c r="C3">
        <v>10</v>
      </c>
      <c r="D3">
        <v>1</v>
      </c>
    </row>
    <row r="4" spans="1:4" x14ac:dyDescent="0.2">
      <c r="A4">
        <v>3</v>
      </c>
      <c r="B4" t="s">
        <v>61</v>
      </c>
      <c r="C4">
        <v>10.01</v>
      </c>
      <c r="D4">
        <v>1.0009999999999999</v>
      </c>
    </row>
    <row r="5" spans="1:4" x14ac:dyDescent="0.2">
      <c r="A5">
        <v>4</v>
      </c>
      <c r="B5" t="s">
        <v>62</v>
      </c>
      <c r="C5">
        <v>30</v>
      </c>
      <c r="D5">
        <v>1.0009999999999999</v>
      </c>
    </row>
    <row r="6" spans="1:4" x14ac:dyDescent="0.2">
      <c r="A6">
        <v>5</v>
      </c>
      <c r="B6" t="s">
        <v>98</v>
      </c>
      <c r="C6">
        <v>20</v>
      </c>
      <c r="D6">
        <v>1.0009999999999999</v>
      </c>
    </row>
    <row r="7" spans="1:4" x14ac:dyDescent="0.2">
      <c r="A7">
        <v>6</v>
      </c>
      <c r="B7" t="s">
        <v>99</v>
      </c>
      <c r="C7">
        <v>40</v>
      </c>
      <c r="D7">
        <v>1.0009999999999999</v>
      </c>
    </row>
    <row r="8" spans="1:4" x14ac:dyDescent="0.2">
      <c r="A8">
        <v>7</v>
      </c>
      <c r="B8" t="s">
        <v>63</v>
      </c>
      <c r="C8">
        <v>60</v>
      </c>
      <c r="D8">
        <v>2.0009999999999999</v>
      </c>
    </row>
    <row r="9" spans="1:4" x14ac:dyDescent="0.2">
      <c r="A9">
        <v>8</v>
      </c>
      <c r="B9" t="s">
        <v>64</v>
      </c>
      <c r="C9">
        <v>250</v>
      </c>
      <c r="D9">
        <v>3.0009999999999999</v>
      </c>
    </row>
    <row r="10" spans="1:4" x14ac:dyDescent="0.2">
      <c r="A10">
        <v>9</v>
      </c>
      <c r="B10" t="s">
        <v>86</v>
      </c>
      <c r="C10">
        <v>250</v>
      </c>
      <c r="D10">
        <v>3.0009999999999999</v>
      </c>
    </row>
    <row r="11" spans="1:4" x14ac:dyDescent="0.2">
      <c r="A11">
        <v>10</v>
      </c>
      <c r="B11" t="s">
        <v>101</v>
      </c>
      <c r="C11">
        <v>2000</v>
      </c>
      <c r="D11">
        <v>3.0009999999999999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2" sqref="B2"/>
    </sheetView>
  </sheetViews>
  <sheetFormatPr baseColWidth="10" defaultRowHeight="12.75" x14ac:dyDescent="0.2"/>
  <sheetData>
    <row r="1" spans="1:2" x14ac:dyDescent="0.2">
      <c r="A1">
        <v>1</v>
      </c>
      <c r="B1" t="s">
        <v>18</v>
      </c>
    </row>
    <row r="2" spans="1:2" x14ac:dyDescent="0.2">
      <c r="A2">
        <v>2</v>
      </c>
      <c r="B2" t="s">
        <v>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L18"/>
  <sheetViews>
    <sheetView workbookViewId="0">
      <selection activeCell="D18" sqref="D18"/>
    </sheetView>
  </sheetViews>
  <sheetFormatPr baseColWidth="10" defaultRowHeight="12.75" x14ac:dyDescent="0.2"/>
  <sheetData>
    <row r="1" spans="4:12" x14ac:dyDescent="0.2">
      <c r="D1" t="s">
        <v>34</v>
      </c>
      <c r="E1" t="s">
        <v>33</v>
      </c>
    </row>
    <row r="2" spans="4:12" x14ac:dyDescent="0.2">
      <c r="D2">
        <v>150</v>
      </c>
      <c r="E2">
        <v>20</v>
      </c>
    </row>
    <row r="3" spans="4:12" x14ac:dyDescent="0.2">
      <c r="D3">
        <v>130</v>
      </c>
      <c r="E3">
        <v>25</v>
      </c>
    </row>
    <row r="4" spans="4:12" x14ac:dyDescent="0.2">
      <c r="D4">
        <v>80</v>
      </c>
      <c r="E4">
        <v>30</v>
      </c>
      <c r="I4" t="e">
        <f>0.1214*D2*#REF!</f>
        <v>#REF!</v>
      </c>
    </row>
    <row r="5" spans="4:12" x14ac:dyDescent="0.2">
      <c r="D5">
        <v>50</v>
      </c>
      <c r="E5">
        <v>35</v>
      </c>
    </row>
    <row r="6" spans="4:12" x14ac:dyDescent="0.2">
      <c r="D6">
        <v>30</v>
      </c>
      <c r="E6">
        <v>40</v>
      </c>
    </row>
    <row r="7" spans="4:12" x14ac:dyDescent="0.2">
      <c r="D7">
        <v>20</v>
      </c>
      <c r="E7">
        <v>45</v>
      </c>
    </row>
    <row r="10" spans="4:12" x14ac:dyDescent="0.2">
      <c r="D10" t="s">
        <v>33</v>
      </c>
      <c r="E10" t="s">
        <v>34</v>
      </c>
      <c r="L10" t="s">
        <v>35</v>
      </c>
    </row>
    <row r="11" spans="4:12" x14ac:dyDescent="0.2">
      <c r="D11">
        <v>20</v>
      </c>
      <c r="E11">
        <v>150</v>
      </c>
    </row>
    <row r="12" spans="4:12" x14ac:dyDescent="0.2">
      <c r="D12">
        <v>25</v>
      </c>
      <c r="E12">
        <v>130</v>
      </c>
    </row>
    <row r="13" spans="4:12" x14ac:dyDescent="0.2">
      <c r="D13">
        <v>30</v>
      </c>
      <c r="E13">
        <v>80</v>
      </c>
    </row>
    <row r="14" spans="4:12" x14ac:dyDescent="0.2">
      <c r="D14">
        <v>35</v>
      </c>
      <c r="E14">
        <v>50</v>
      </c>
    </row>
    <row r="15" spans="4:12" x14ac:dyDescent="0.2">
      <c r="D15">
        <v>40</v>
      </c>
      <c r="E15">
        <v>30</v>
      </c>
    </row>
    <row r="16" spans="4:12" x14ac:dyDescent="0.2">
      <c r="D16">
        <v>45</v>
      </c>
      <c r="E16">
        <v>20</v>
      </c>
    </row>
    <row r="18" spans="4:5" x14ac:dyDescent="0.2">
      <c r="D18">
        <f>0.1214*AD19*AD19-13.493*AD19+378.079</f>
        <v>378.07900000000001</v>
      </c>
      <c r="E18">
        <v>18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5</vt:i4>
      </vt:variant>
    </vt:vector>
  </HeadingPairs>
  <TitlesOfParts>
    <vt:vector size="15" baseType="lpstr">
      <vt:lpstr>Respect de la VLEP 8h</vt:lpstr>
      <vt:lpstr>Niveau d'empoussièrement</vt:lpstr>
      <vt:lpstr>Entrée d'air</vt:lpstr>
      <vt:lpstr>Feuil1</vt:lpstr>
      <vt:lpstr>Feuil2</vt:lpstr>
      <vt:lpstr>Horaires de travail</vt:lpstr>
      <vt:lpstr>Phases opérationnelles</vt:lpstr>
      <vt:lpstr>APR</vt:lpstr>
      <vt:lpstr>signe</vt:lpstr>
      <vt:lpstr>Feuil3</vt:lpstr>
      <vt:lpstr>apr</vt:lpstr>
      <vt:lpstr>horaire</vt:lpstr>
      <vt:lpstr>niveau</vt:lpstr>
      <vt:lpstr>signe</vt:lpstr>
      <vt:lpstr>'Respect de la VLEP 8h'!Zone_d_impression</vt:lpstr>
    </vt:vector>
  </TitlesOfParts>
  <Company>CNAV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F3291</dc:creator>
  <cp:lastModifiedBy>F3268</cp:lastModifiedBy>
  <cp:lastPrinted>2015-11-03T15:02:43Z</cp:lastPrinted>
  <dcterms:created xsi:type="dcterms:W3CDTF">2013-02-08T06:20:54Z</dcterms:created>
  <dcterms:modified xsi:type="dcterms:W3CDTF">2017-09-05T08:54:10Z</dcterms:modified>
</cp:coreProperties>
</file>